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12825" firstSheet="2" activeTab="7"/>
  </bookViews>
  <sheets>
    <sheet name="2012 TD" sheetId="1" r:id="rId1"/>
    <sheet name="2012 CD" sheetId="2" r:id="rId2"/>
    <sheet name="2012 TL" sheetId="3" r:id="rId3"/>
    <sheet name="2012 CL" sheetId="4" r:id="rId4"/>
    <sheet name="2012 TW" sheetId="5" r:id="rId5"/>
    <sheet name="2012 CW" sheetId="6" r:id="rId6"/>
    <sheet name="Summary Chart" sheetId="7" r:id="rId7"/>
    <sheet name="Presentation Table" sheetId="8" r:id="rId8"/>
  </sheets>
  <definedNames/>
  <calcPr fullCalcOnLoad="1"/>
</workbook>
</file>

<file path=xl/sharedStrings.xml><?xml version="1.0" encoding="utf-8"?>
<sst xmlns="http://schemas.openxmlformats.org/spreadsheetml/2006/main" count="211" uniqueCount="92">
  <si>
    <t>WATER LEVEL DATA</t>
  </si>
  <si>
    <t>Project:</t>
  </si>
  <si>
    <t>Lake Margrethe</t>
  </si>
  <si>
    <t>Crawford County, Michigan</t>
  </si>
  <si>
    <t>Compiled By:</t>
  </si>
  <si>
    <t>Lake Margrethe Property Owner's Association</t>
  </si>
  <si>
    <t>Date:</t>
  </si>
  <si>
    <t>Last Revised:</t>
  </si>
  <si>
    <t>By:</t>
  </si>
  <si>
    <t>Compiled From:</t>
  </si>
  <si>
    <t>Station ID:</t>
  </si>
  <si>
    <t>Dam Staff Gauge</t>
  </si>
  <si>
    <t>Description:</t>
  </si>
  <si>
    <t>Staff gauge mounted on upstream side of lake level control dam at Lake Margrethe outlet to Portage Creek.</t>
  </si>
  <si>
    <t>Reference Elev.:</t>
  </si>
  <si>
    <t>feet (NGVD 1929)</t>
  </si>
  <si>
    <t>feet (NAVD 1988)</t>
  </si>
  <si>
    <t>Amount</t>
  </si>
  <si>
    <t xml:space="preserve">Staff Gauge </t>
  </si>
  <si>
    <t xml:space="preserve">Water Surface </t>
  </si>
  <si>
    <t>Elevation</t>
  </si>
  <si>
    <t xml:space="preserve">Rate of </t>
  </si>
  <si>
    <t>Above (Below)</t>
  </si>
  <si>
    <t>Reading</t>
  </si>
  <si>
    <t>Change</t>
  </si>
  <si>
    <t>Legal Level</t>
  </si>
  <si>
    <t>Date</t>
  </si>
  <si>
    <t>(feet)</t>
  </si>
  <si>
    <t>(feet, NGVD1929)</t>
  </si>
  <si>
    <t>(ft/day)</t>
  </si>
  <si>
    <t>Remarks</t>
  </si>
  <si>
    <t>Maximum Elevation</t>
  </si>
  <si>
    <t>feet (NGVD1929)</t>
  </si>
  <si>
    <t>Max. Var.</t>
  </si>
  <si>
    <t>feet, Most Above Legal Level</t>
  </si>
  <si>
    <t>Minimum Elevation</t>
  </si>
  <si>
    <t>Min. Var.</t>
  </si>
  <si>
    <t>feet, (Most Below) or Smallest Over Legal Level</t>
  </si>
  <si>
    <t>Average Variance</t>
  </si>
  <si>
    <t>feet, From Legal Level</t>
  </si>
  <si>
    <t>Northwest Design Group, Inc.</t>
  </si>
  <si>
    <t>Revised By:</t>
  </si>
  <si>
    <t>Porter's Seawall</t>
  </si>
  <si>
    <t>Seawall at Porter residence, 8669 W. M-72, measurements taken along sloping face of wall.</t>
  </si>
  <si>
    <t>(inches)</t>
  </si>
  <si>
    <t>Lake Staff Gauge</t>
  </si>
  <si>
    <t>Groundwater/lake monitoring station built on 11.26.07, on lakeshore, at Porter residence, 8669 W. M-72.</t>
  </si>
  <si>
    <t xml:space="preserve">Tape </t>
  </si>
  <si>
    <t>Ruler</t>
  </si>
  <si>
    <t>(Inches)</t>
  </si>
  <si>
    <t>SUMMARY OF WATER LEVEL DATA</t>
  </si>
  <si>
    <t>Water Level Readings by Lake Margrethe Property Owners Association</t>
  </si>
  <si>
    <t>Reported:</t>
  </si>
  <si>
    <t>Joe Porter</t>
  </si>
  <si>
    <t>Based on:</t>
  </si>
  <si>
    <t>Dam:  This is the water level immediately upstream of the outlet control dam in Portage Creek.</t>
  </si>
  <si>
    <t>Water level readings from three locations.</t>
  </si>
  <si>
    <t>Lake:  This is the lake water level measured by a lake level monitoring gauge at 8669 M-72 West.</t>
  </si>
  <si>
    <t>Wall:  This is the lake water level meausred at a seawall at 8669 M-72 West.</t>
  </si>
  <si>
    <t>Legal Level:</t>
  </si>
  <si>
    <t>Dam</t>
  </si>
  <si>
    <t>Lake</t>
  </si>
  <si>
    <t>Wall</t>
  </si>
  <si>
    <t xml:space="preserve">Lake Margrethe's legal levels are; 1,134.4 feet commencing on or about April 30 until November 1 </t>
  </si>
  <si>
    <t>each year; and 1,133.7 feet commencing on or about November 1 until April 30 of the following year.</t>
  </si>
  <si>
    <t>These normal "legal" levels were ordered by action of the Circuit Court for the County of Crawford</t>
  </si>
  <si>
    <t>Geodetic Vertical Datum of 1929.</t>
  </si>
  <si>
    <t>on October 5, 1973. Based on work by NDG, Inc. in 2007, these elevations refer the National</t>
  </si>
  <si>
    <t>are summarized below.</t>
  </si>
  <si>
    <t>Observations have been made and the observed variation from the court ordered legal levels</t>
  </si>
  <si>
    <t>2012 data from Lake Margrethe Property Owner's Association records</t>
  </si>
  <si>
    <t>Good water flow</t>
  </si>
  <si>
    <t>60 degrees</t>
  </si>
  <si>
    <t>Calm</t>
  </si>
  <si>
    <t>Summer level</t>
  </si>
  <si>
    <t>Ice Out</t>
  </si>
  <si>
    <t>Lowered Dam Boards, Ice Out</t>
  </si>
  <si>
    <t xml:space="preserve"> </t>
  </si>
  <si>
    <t>1 1/4" rain</t>
  </si>
  <si>
    <t>2" high</t>
  </si>
  <si>
    <t>good flow, 1" high</t>
  </si>
  <si>
    <t>Clip on scale broke</t>
  </si>
  <si>
    <t>1 3/8" rain</t>
  </si>
  <si>
    <t xml:space="preserve">1 3/8"rain raised center board </t>
  </si>
  <si>
    <t>Raised again</t>
  </si>
  <si>
    <t>1 3/4" high</t>
  </si>
  <si>
    <t>Lowered center board</t>
  </si>
  <si>
    <t>1/4" high</t>
  </si>
  <si>
    <t>2 1/2" high</t>
  </si>
  <si>
    <t>1.5"rain raised &amp; lowered board</t>
  </si>
  <si>
    <t>2" rain, raised board</t>
  </si>
  <si>
    <t>2" rain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</si>
</sst>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#,##0.0000"/>
    <numFmt numFmtId="167" formatCode="mmm\-yyyy"/>
    <numFmt numFmtId="168" formatCode="[$-409]dddd\,\ mmmm\ dd\,\ yyyy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43" fontId="0" fillId="0" borderId="0" xfId="42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3" fontId="0" fillId="0" borderId="0" xfId="42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/>
      <protection/>
    </xf>
    <xf numFmtId="14" fontId="0" fillId="32" borderId="0" xfId="0" applyNumberFormat="1" applyFon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14" fontId="0" fillId="32" borderId="0" xfId="0" applyNumberFormat="1" applyFill="1" applyAlignment="1" applyProtection="1">
      <alignment/>
      <protection locked="0"/>
    </xf>
    <xf numFmtId="4" fontId="0" fillId="32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2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16" fontId="0" fillId="32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Dam Water Surface Elevation vs. Time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875"/>
          <c:w val="0.95125"/>
          <c:h val="0.83575"/>
        </c:manualLayout>
      </c:layout>
      <c:lineChart>
        <c:grouping val="standard"/>
        <c:varyColors val="0"/>
        <c:ser>
          <c:idx val="0"/>
          <c:order val="0"/>
          <c:tx>
            <c:v>Water Elevation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'2012 TD'!$B$23:$B$80</c:f>
              <c:strCache>
                <c:ptCount val="58"/>
                <c:pt idx="0">
                  <c:v>40914</c:v>
                </c:pt>
                <c:pt idx="1">
                  <c:v>40925</c:v>
                </c:pt>
                <c:pt idx="2">
                  <c:v>40975</c:v>
                </c:pt>
                <c:pt idx="3">
                  <c:v>40985</c:v>
                </c:pt>
                <c:pt idx="4">
                  <c:v>40988</c:v>
                </c:pt>
                <c:pt idx="5">
                  <c:v>40992</c:v>
                </c:pt>
                <c:pt idx="6">
                  <c:v>41010</c:v>
                </c:pt>
                <c:pt idx="7">
                  <c:v>41014</c:v>
                </c:pt>
                <c:pt idx="8">
                  <c:v>41020</c:v>
                </c:pt>
                <c:pt idx="9">
                  <c:v>41026</c:v>
                </c:pt>
                <c:pt idx="10">
                  <c:v>41035</c:v>
                </c:pt>
                <c:pt idx="11">
                  <c:v>41039</c:v>
                </c:pt>
                <c:pt idx="12">
                  <c:v>41043</c:v>
                </c:pt>
                <c:pt idx="13">
                  <c:v>41046</c:v>
                </c:pt>
                <c:pt idx="14">
                  <c:v>41051</c:v>
                </c:pt>
                <c:pt idx="15">
                  <c:v>41060</c:v>
                </c:pt>
                <c:pt idx="16">
                  <c:v>41062</c:v>
                </c:pt>
                <c:pt idx="17">
                  <c:v>41072</c:v>
                </c:pt>
                <c:pt idx="18">
                  <c:v>41073</c:v>
                </c:pt>
                <c:pt idx="19">
                  <c:v>41082</c:v>
                </c:pt>
                <c:pt idx="20">
                  <c:v>41087</c:v>
                </c:pt>
                <c:pt idx="21">
                  <c:v>41092</c:v>
                </c:pt>
                <c:pt idx="22">
                  <c:v>41099</c:v>
                </c:pt>
                <c:pt idx="23">
                  <c:v>41112</c:v>
                </c:pt>
                <c:pt idx="24">
                  <c:v>41127</c:v>
                </c:pt>
                <c:pt idx="25">
                  <c:v>41139</c:v>
                </c:pt>
              </c:strCache>
            </c:strRef>
          </c:cat>
          <c:val>
            <c:numRef>
              <c:f>'2012 TD'!$D$23:$D$80</c:f>
              <c:numCache>
                <c:ptCount val="58"/>
                <c:pt idx="0">
                  <c:v>1133.21</c:v>
                </c:pt>
                <c:pt idx="1">
                  <c:v>1133.29</c:v>
                </c:pt>
                <c:pt idx="2">
                  <c:v>1133.41</c:v>
                </c:pt>
                <c:pt idx="3">
                  <c:v>1133.5900000000001</c:v>
                </c:pt>
                <c:pt idx="4">
                  <c:v>1133.5700000000002</c:v>
                </c:pt>
                <c:pt idx="5">
                  <c:v>1134.3300000000002</c:v>
                </c:pt>
                <c:pt idx="6">
                  <c:v>1134.39</c:v>
                </c:pt>
                <c:pt idx="7">
                  <c:v>1134.41</c:v>
                </c:pt>
                <c:pt idx="8">
                  <c:v>1134.53</c:v>
                </c:pt>
                <c:pt idx="9">
                  <c:v>1134.47</c:v>
                </c:pt>
                <c:pt idx="10">
                  <c:v>1134.5700000000002</c:v>
                </c:pt>
                <c:pt idx="11">
                  <c:v>1134.23</c:v>
                </c:pt>
                <c:pt idx="12">
                  <c:v>1134.03</c:v>
                </c:pt>
                <c:pt idx="13">
                  <c:v>1134.3700000000001</c:v>
                </c:pt>
                <c:pt idx="14">
                  <c:v>1134.39</c:v>
                </c:pt>
                <c:pt idx="15">
                  <c:v>1134.3700000000001</c:v>
                </c:pt>
                <c:pt idx="16">
                  <c:v>1134.47</c:v>
                </c:pt>
                <c:pt idx="17">
                  <c:v>1134.03</c:v>
                </c:pt>
                <c:pt idx="18">
                  <c:v>1134.3700000000001</c:v>
                </c:pt>
                <c:pt idx="19">
                  <c:v>1134.39</c:v>
                </c:pt>
                <c:pt idx="20">
                  <c:v>1134.3500000000001</c:v>
                </c:pt>
                <c:pt idx="21">
                  <c:v>1134.3100000000002</c:v>
                </c:pt>
                <c:pt idx="22">
                  <c:v>1134.3300000000002</c:v>
                </c:pt>
                <c:pt idx="23">
                  <c:v>1134.29</c:v>
                </c:pt>
                <c:pt idx="24">
                  <c:v>1134.3500000000001</c:v>
                </c:pt>
                <c:pt idx="25">
                  <c:v>1134.3100000000002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Legal Level</c:v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 TD'!$B$23:$B$80</c:f>
              <c:strCache>
                <c:ptCount val="58"/>
                <c:pt idx="0">
                  <c:v>40914</c:v>
                </c:pt>
                <c:pt idx="1">
                  <c:v>40925</c:v>
                </c:pt>
                <c:pt idx="2">
                  <c:v>40975</c:v>
                </c:pt>
                <c:pt idx="3">
                  <c:v>40985</c:v>
                </c:pt>
                <c:pt idx="4">
                  <c:v>40988</c:v>
                </c:pt>
                <c:pt idx="5">
                  <c:v>40992</c:v>
                </c:pt>
                <c:pt idx="6">
                  <c:v>41010</c:v>
                </c:pt>
                <c:pt idx="7">
                  <c:v>41014</c:v>
                </c:pt>
                <c:pt idx="8">
                  <c:v>41020</c:v>
                </c:pt>
                <c:pt idx="9">
                  <c:v>41026</c:v>
                </c:pt>
                <c:pt idx="10">
                  <c:v>41035</c:v>
                </c:pt>
                <c:pt idx="11">
                  <c:v>41039</c:v>
                </c:pt>
                <c:pt idx="12">
                  <c:v>41043</c:v>
                </c:pt>
                <c:pt idx="13">
                  <c:v>41046</c:v>
                </c:pt>
                <c:pt idx="14">
                  <c:v>41051</c:v>
                </c:pt>
                <c:pt idx="15">
                  <c:v>41060</c:v>
                </c:pt>
                <c:pt idx="16">
                  <c:v>41062</c:v>
                </c:pt>
                <c:pt idx="17">
                  <c:v>41072</c:v>
                </c:pt>
                <c:pt idx="18">
                  <c:v>41073</c:v>
                </c:pt>
                <c:pt idx="19">
                  <c:v>41082</c:v>
                </c:pt>
                <c:pt idx="20">
                  <c:v>41087</c:v>
                </c:pt>
                <c:pt idx="21">
                  <c:v>41092</c:v>
                </c:pt>
                <c:pt idx="22">
                  <c:v>41099</c:v>
                </c:pt>
                <c:pt idx="23">
                  <c:v>41112</c:v>
                </c:pt>
                <c:pt idx="24">
                  <c:v>41127</c:v>
                </c:pt>
                <c:pt idx="25">
                  <c:v>41139</c:v>
                </c:pt>
              </c:strCache>
            </c:strRef>
          </c:cat>
          <c:val>
            <c:numRef>
              <c:f>'2012 TD'!$G$23:$G$80</c:f>
              <c:numCache>
                <c:ptCount val="58"/>
                <c:pt idx="0">
                  <c:v>1133.7</c:v>
                </c:pt>
                <c:pt idx="1">
                  <c:v>1133.7</c:v>
                </c:pt>
                <c:pt idx="2">
                  <c:v>1133.7</c:v>
                </c:pt>
                <c:pt idx="3">
                  <c:v>1133.7</c:v>
                </c:pt>
                <c:pt idx="4">
                  <c:v>1133.7</c:v>
                </c:pt>
                <c:pt idx="5">
                  <c:v>1133.7</c:v>
                </c:pt>
                <c:pt idx="6">
                  <c:v>1133.7</c:v>
                </c:pt>
                <c:pt idx="7">
                  <c:v>1133.7</c:v>
                </c:pt>
                <c:pt idx="8">
                  <c:v>1133.7</c:v>
                </c:pt>
                <c:pt idx="9">
                  <c:v>1133.7</c:v>
                </c:pt>
                <c:pt idx="10">
                  <c:v>1134.4</c:v>
                </c:pt>
                <c:pt idx="11">
                  <c:v>1134.4</c:v>
                </c:pt>
                <c:pt idx="12">
                  <c:v>1134.4</c:v>
                </c:pt>
                <c:pt idx="13">
                  <c:v>1134.4</c:v>
                </c:pt>
                <c:pt idx="14">
                  <c:v>1134.4</c:v>
                </c:pt>
                <c:pt idx="15">
                  <c:v>1134.4</c:v>
                </c:pt>
                <c:pt idx="16">
                  <c:v>1134.4</c:v>
                </c:pt>
                <c:pt idx="17">
                  <c:v>1134.4</c:v>
                </c:pt>
                <c:pt idx="18">
                  <c:v>1134.4</c:v>
                </c:pt>
                <c:pt idx="19">
                  <c:v>1134.4</c:v>
                </c:pt>
                <c:pt idx="20">
                  <c:v>1134.4</c:v>
                </c:pt>
                <c:pt idx="21">
                  <c:v>1134.4</c:v>
                </c:pt>
                <c:pt idx="22">
                  <c:v>1134.4</c:v>
                </c:pt>
                <c:pt idx="23">
                  <c:v>1134.4</c:v>
                </c:pt>
                <c:pt idx="24">
                  <c:v>1134.4</c:v>
                </c:pt>
                <c:pt idx="25">
                  <c:v>1134.4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marker val="1"/>
        <c:axId val="9147696"/>
        <c:axId val="15220401"/>
      </c:lineChart>
      <c:dateAx>
        <c:axId val="9147696"/>
        <c:scaling>
          <c:orientation val="minMax"/>
          <c:max val="41274"/>
          <c:min val="409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20401"/>
        <c:crosses val="autoZero"/>
        <c:auto val="0"/>
        <c:baseTimeUnit val="days"/>
        <c:majorUnit val="1"/>
        <c:majorTimeUnit val="months"/>
        <c:minorUnit val="7"/>
        <c:minorTimeUnit val="days"/>
        <c:noMultiLvlLbl val="0"/>
      </c:dateAx>
      <c:valAx>
        <c:axId val="15220401"/>
        <c:scaling>
          <c:orientation val="minMax"/>
          <c:max val="1136"/>
          <c:min val="11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Water Elevation (feet, NGVD 1929)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47696"/>
        <c:crosses val="autoZero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Lake Water Surface Elevation vs. Time</a:t>
            </a:r>
          </a:p>
        </c:rich>
      </c:tx>
      <c:layout>
        <c:manualLayout>
          <c:xMode val="factor"/>
          <c:yMode val="factor"/>
          <c:x val="-0.00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875"/>
          <c:w val="0.95125"/>
          <c:h val="0.83575"/>
        </c:manualLayout>
      </c:layout>
      <c:lineChart>
        <c:grouping val="standard"/>
        <c:varyColors val="0"/>
        <c:ser>
          <c:idx val="0"/>
          <c:order val="0"/>
          <c:tx>
            <c:v>Water Elevation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'2012 TL'!$B$23:$B$80</c:f>
              <c:strCache>
                <c:ptCount val="58"/>
                <c:pt idx="0">
                  <c:v>40914</c:v>
                </c:pt>
                <c:pt idx="1">
                  <c:v>40925</c:v>
                </c:pt>
                <c:pt idx="2">
                  <c:v>40975</c:v>
                </c:pt>
                <c:pt idx="3">
                  <c:v>40985</c:v>
                </c:pt>
                <c:pt idx="4">
                  <c:v>40988</c:v>
                </c:pt>
                <c:pt idx="5">
                  <c:v>40992</c:v>
                </c:pt>
                <c:pt idx="6">
                  <c:v>41010</c:v>
                </c:pt>
                <c:pt idx="7">
                  <c:v>41014</c:v>
                </c:pt>
                <c:pt idx="8">
                  <c:v>41020</c:v>
                </c:pt>
                <c:pt idx="9">
                  <c:v>41026</c:v>
                </c:pt>
                <c:pt idx="10">
                  <c:v>41035</c:v>
                </c:pt>
                <c:pt idx="11">
                  <c:v>41039</c:v>
                </c:pt>
                <c:pt idx="12">
                  <c:v>41043</c:v>
                </c:pt>
                <c:pt idx="13">
                  <c:v>41046</c:v>
                </c:pt>
                <c:pt idx="14">
                  <c:v>41051</c:v>
                </c:pt>
                <c:pt idx="15">
                  <c:v>41060</c:v>
                </c:pt>
                <c:pt idx="16">
                  <c:v>41062</c:v>
                </c:pt>
                <c:pt idx="17">
                  <c:v>41072</c:v>
                </c:pt>
                <c:pt idx="18">
                  <c:v>41073</c:v>
                </c:pt>
                <c:pt idx="19">
                  <c:v>41082</c:v>
                </c:pt>
                <c:pt idx="20">
                  <c:v>41087</c:v>
                </c:pt>
                <c:pt idx="21">
                  <c:v>41092</c:v>
                </c:pt>
                <c:pt idx="22">
                  <c:v>41099</c:v>
                </c:pt>
                <c:pt idx="23">
                  <c:v>41112</c:v>
                </c:pt>
                <c:pt idx="24">
                  <c:v>41127</c:v>
                </c:pt>
                <c:pt idx="25">
                  <c:v>41139</c:v>
                </c:pt>
              </c:strCache>
            </c:strRef>
          </c:cat>
          <c:val>
            <c:numRef>
              <c:f>'2012 TL'!$D$23:$D$80</c:f>
              <c:numCache>
                <c:ptCount val="58"/>
                <c:pt idx="0">
                  <c:v>1134.2716666666668</c:v>
                </c:pt>
                <c:pt idx="1">
                  <c:v>1134.2508333333333</c:v>
                </c:pt>
                <c:pt idx="2">
                  <c:v>1134.4383333333333</c:v>
                </c:pt>
                <c:pt idx="3">
                  <c:v>1134.3966666666668</c:v>
                </c:pt>
                <c:pt idx="4">
                  <c:v>1134.355</c:v>
                </c:pt>
                <c:pt idx="5">
                  <c:v>1134.3966666666668</c:v>
                </c:pt>
                <c:pt idx="6">
                  <c:v>1134.48</c:v>
                </c:pt>
                <c:pt idx="7">
                  <c:v>1134.48</c:v>
                </c:pt>
                <c:pt idx="8">
                  <c:v>1134.605</c:v>
                </c:pt>
                <c:pt idx="9">
                  <c:v>1134.5633333333333</c:v>
                </c:pt>
                <c:pt idx="10">
                  <c:v>1134.6466666666668</c:v>
                </c:pt>
                <c:pt idx="11">
                  <c:v>1134.5841666666668</c:v>
                </c:pt>
                <c:pt idx="12">
                  <c:v>1134.48</c:v>
                </c:pt>
                <c:pt idx="13">
                  <c:v>1134.4591666666668</c:v>
                </c:pt>
                <c:pt idx="14">
                  <c:v>1134.48</c:v>
                </c:pt>
                <c:pt idx="15">
                  <c:v>1134.48</c:v>
                </c:pt>
                <c:pt idx="16">
                  <c:v>1134.48</c:v>
                </c:pt>
                <c:pt idx="17">
                  <c:v>1134.4383333333333</c:v>
                </c:pt>
                <c:pt idx="18">
                  <c:v>1134.4175</c:v>
                </c:pt>
                <c:pt idx="19">
                  <c:v>1134.5008333333333</c:v>
                </c:pt>
                <c:pt idx="20">
                  <c:v>1134.48</c:v>
                </c:pt>
                <c:pt idx="21">
                  <c:v>1134.4175</c:v>
                </c:pt>
                <c:pt idx="22">
                  <c:v>1134.4175</c:v>
                </c:pt>
                <c:pt idx="23">
                  <c:v>1134.3758333333333</c:v>
                </c:pt>
                <c:pt idx="24">
                  <c:v>1134.4383333333333</c:v>
                </c:pt>
                <c:pt idx="25">
                  <c:v>1134.4383333333333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Legal Level</c:v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 TL'!$B$23:$B$80</c:f>
              <c:strCache>
                <c:ptCount val="58"/>
                <c:pt idx="0">
                  <c:v>40914</c:v>
                </c:pt>
                <c:pt idx="1">
                  <c:v>40925</c:v>
                </c:pt>
                <c:pt idx="2">
                  <c:v>40975</c:v>
                </c:pt>
                <c:pt idx="3">
                  <c:v>40985</c:v>
                </c:pt>
                <c:pt idx="4">
                  <c:v>40988</c:v>
                </c:pt>
                <c:pt idx="5">
                  <c:v>40992</c:v>
                </c:pt>
                <c:pt idx="6">
                  <c:v>41010</c:v>
                </c:pt>
                <c:pt idx="7">
                  <c:v>41014</c:v>
                </c:pt>
                <c:pt idx="8">
                  <c:v>41020</c:v>
                </c:pt>
                <c:pt idx="9">
                  <c:v>41026</c:v>
                </c:pt>
                <c:pt idx="10">
                  <c:v>41035</c:v>
                </c:pt>
                <c:pt idx="11">
                  <c:v>41039</c:v>
                </c:pt>
                <c:pt idx="12">
                  <c:v>41043</c:v>
                </c:pt>
                <c:pt idx="13">
                  <c:v>41046</c:v>
                </c:pt>
                <c:pt idx="14">
                  <c:v>41051</c:v>
                </c:pt>
                <c:pt idx="15">
                  <c:v>41060</c:v>
                </c:pt>
                <c:pt idx="16">
                  <c:v>41062</c:v>
                </c:pt>
                <c:pt idx="17">
                  <c:v>41072</c:v>
                </c:pt>
                <c:pt idx="18">
                  <c:v>41073</c:v>
                </c:pt>
                <c:pt idx="19">
                  <c:v>41082</c:v>
                </c:pt>
                <c:pt idx="20">
                  <c:v>41087</c:v>
                </c:pt>
                <c:pt idx="21">
                  <c:v>41092</c:v>
                </c:pt>
                <c:pt idx="22">
                  <c:v>41099</c:v>
                </c:pt>
                <c:pt idx="23">
                  <c:v>41112</c:v>
                </c:pt>
                <c:pt idx="24">
                  <c:v>41127</c:v>
                </c:pt>
                <c:pt idx="25">
                  <c:v>41139</c:v>
                </c:pt>
              </c:strCache>
            </c:strRef>
          </c:cat>
          <c:val>
            <c:numRef>
              <c:f>'2012 TL'!$G$23:$G$80</c:f>
              <c:numCache>
                <c:ptCount val="58"/>
                <c:pt idx="0">
                  <c:v>1133.7</c:v>
                </c:pt>
                <c:pt idx="1">
                  <c:v>1133.7</c:v>
                </c:pt>
                <c:pt idx="2">
                  <c:v>1133.7</c:v>
                </c:pt>
                <c:pt idx="3">
                  <c:v>1133.7</c:v>
                </c:pt>
                <c:pt idx="4">
                  <c:v>1133.7</c:v>
                </c:pt>
                <c:pt idx="5">
                  <c:v>1133.7</c:v>
                </c:pt>
                <c:pt idx="6">
                  <c:v>1133.7</c:v>
                </c:pt>
                <c:pt idx="7">
                  <c:v>1133.7</c:v>
                </c:pt>
                <c:pt idx="8">
                  <c:v>1133.7</c:v>
                </c:pt>
                <c:pt idx="9">
                  <c:v>1133.7</c:v>
                </c:pt>
                <c:pt idx="10">
                  <c:v>1134.4</c:v>
                </c:pt>
                <c:pt idx="11">
                  <c:v>1134.4</c:v>
                </c:pt>
                <c:pt idx="12">
                  <c:v>1134.4</c:v>
                </c:pt>
                <c:pt idx="13">
                  <c:v>1134.4</c:v>
                </c:pt>
                <c:pt idx="14">
                  <c:v>1134.4</c:v>
                </c:pt>
                <c:pt idx="15">
                  <c:v>1134.4</c:v>
                </c:pt>
                <c:pt idx="16">
                  <c:v>1134.4</c:v>
                </c:pt>
                <c:pt idx="17">
                  <c:v>1134.4</c:v>
                </c:pt>
                <c:pt idx="18">
                  <c:v>1134.4</c:v>
                </c:pt>
                <c:pt idx="19">
                  <c:v>1134.4</c:v>
                </c:pt>
                <c:pt idx="20">
                  <c:v>1134.4</c:v>
                </c:pt>
                <c:pt idx="21">
                  <c:v>1134.4</c:v>
                </c:pt>
                <c:pt idx="22">
                  <c:v>1134.4</c:v>
                </c:pt>
                <c:pt idx="23">
                  <c:v>1134.4</c:v>
                </c:pt>
                <c:pt idx="24">
                  <c:v>1134.4</c:v>
                </c:pt>
                <c:pt idx="25">
                  <c:v>1134.4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marker val="1"/>
        <c:axId val="2765882"/>
        <c:axId val="24892939"/>
      </c:lineChart>
      <c:dateAx>
        <c:axId val="2765882"/>
        <c:scaling>
          <c:orientation val="minMax"/>
          <c:max val="41274"/>
          <c:min val="409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2939"/>
        <c:crosses val="autoZero"/>
        <c:auto val="0"/>
        <c:baseTimeUnit val="days"/>
        <c:majorUnit val="1"/>
        <c:majorTimeUnit val="months"/>
        <c:minorUnit val="7"/>
        <c:minorTimeUnit val="days"/>
        <c:noMultiLvlLbl val="0"/>
      </c:dateAx>
      <c:valAx>
        <c:axId val="24892939"/>
        <c:scaling>
          <c:orientation val="minMax"/>
          <c:max val="1136"/>
          <c:min val="11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Water Elevation (feet, NGVD 1929)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882"/>
        <c:crosses val="autoZero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Wall Water Surface Elevation vs. Time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875"/>
          <c:w val="0.95125"/>
          <c:h val="0.83575"/>
        </c:manualLayout>
      </c:layout>
      <c:lineChart>
        <c:grouping val="standard"/>
        <c:varyColors val="0"/>
        <c:ser>
          <c:idx val="0"/>
          <c:order val="0"/>
          <c:tx>
            <c:v>Water Elevation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'2012 TW'!$B$23:$B$80</c:f>
              <c:strCache>
                <c:ptCount val="58"/>
                <c:pt idx="0">
                  <c:v>40914</c:v>
                </c:pt>
                <c:pt idx="1">
                  <c:v>40925</c:v>
                </c:pt>
                <c:pt idx="2">
                  <c:v>40975</c:v>
                </c:pt>
                <c:pt idx="3">
                  <c:v>40985</c:v>
                </c:pt>
                <c:pt idx="4">
                  <c:v>40988</c:v>
                </c:pt>
                <c:pt idx="5">
                  <c:v>40992</c:v>
                </c:pt>
                <c:pt idx="6">
                  <c:v>41010</c:v>
                </c:pt>
                <c:pt idx="7">
                  <c:v>41014</c:v>
                </c:pt>
                <c:pt idx="8">
                  <c:v>41020</c:v>
                </c:pt>
                <c:pt idx="9">
                  <c:v>41026</c:v>
                </c:pt>
                <c:pt idx="10">
                  <c:v>41035</c:v>
                </c:pt>
                <c:pt idx="11">
                  <c:v>41039</c:v>
                </c:pt>
                <c:pt idx="12">
                  <c:v>41043</c:v>
                </c:pt>
                <c:pt idx="13">
                  <c:v>41046</c:v>
                </c:pt>
                <c:pt idx="14">
                  <c:v>41050</c:v>
                </c:pt>
                <c:pt idx="15">
                  <c:v>41060</c:v>
                </c:pt>
                <c:pt idx="16">
                  <c:v>41062</c:v>
                </c:pt>
                <c:pt idx="17">
                  <c:v>41072</c:v>
                </c:pt>
                <c:pt idx="18">
                  <c:v>41073</c:v>
                </c:pt>
                <c:pt idx="19">
                  <c:v>41082</c:v>
                </c:pt>
                <c:pt idx="20">
                  <c:v>41087</c:v>
                </c:pt>
                <c:pt idx="21">
                  <c:v>41092</c:v>
                </c:pt>
                <c:pt idx="22">
                  <c:v>41099</c:v>
                </c:pt>
                <c:pt idx="23">
                  <c:v>41112</c:v>
                </c:pt>
                <c:pt idx="24">
                  <c:v>41127</c:v>
                </c:pt>
                <c:pt idx="25">
                  <c:v>41139</c:v>
                </c:pt>
              </c:strCache>
            </c:strRef>
          </c:cat>
          <c:val>
            <c:numRef>
              <c:f>'2012 TW'!$D$23:$D$80</c:f>
              <c:numCache>
                <c:ptCount val="58"/>
                <c:pt idx="0">
                  <c:v>1134.0650083333333</c:v>
                </c:pt>
                <c:pt idx="1">
                  <c:v>1134.0650083333333</c:v>
                </c:pt>
                <c:pt idx="2">
                  <c:v>1134.129725</c:v>
                </c:pt>
                <c:pt idx="3">
                  <c:v>1134.2268</c:v>
                </c:pt>
                <c:pt idx="4">
                  <c:v>1134.2915166666667</c:v>
                </c:pt>
                <c:pt idx="5">
                  <c:v>1134.323875</c:v>
                </c:pt>
                <c:pt idx="6">
                  <c:v>1134.3885916666666</c:v>
                </c:pt>
                <c:pt idx="7">
                  <c:v>1134.3885916666666</c:v>
                </c:pt>
                <c:pt idx="8">
                  <c:v>1134.5503833333332</c:v>
                </c:pt>
                <c:pt idx="9">
                  <c:v>1134.518025</c:v>
                </c:pt>
                <c:pt idx="10">
                  <c:v>1134.6151</c:v>
                </c:pt>
                <c:pt idx="11">
                  <c:v>1134.5503833333332</c:v>
                </c:pt>
                <c:pt idx="12">
                  <c:v>1134.42095</c:v>
                </c:pt>
                <c:pt idx="13">
                  <c:v>1134.4047708333333</c:v>
                </c:pt>
                <c:pt idx="14">
                  <c:v>1134.4047708333333</c:v>
                </c:pt>
                <c:pt idx="15">
                  <c:v>1134.42095</c:v>
                </c:pt>
                <c:pt idx="16">
                  <c:v>1134.6151</c:v>
                </c:pt>
                <c:pt idx="17">
                  <c:v>1134.42095</c:v>
                </c:pt>
                <c:pt idx="18">
                  <c:v>1134.3724124999999</c:v>
                </c:pt>
                <c:pt idx="19">
                  <c:v>1134.4533083333333</c:v>
                </c:pt>
                <c:pt idx="20">
                  <c:v>1134.3724124999999</c:v>
                </c:pt>
                <c:pt idx="21">
                  <c:v>1134.3562333333332</c:v>
                </c:pt>
                <c:pt idx="22">
                  <c:v>1134.3562333333332</c:v>
                </c:pt>
                <c:pt idx="23">
                  <c:v>1134.3076958333334</c:v>
                </c:pt>
                <c:pt idx="24">
                  <c:v>1134.3885916666666</c:v>
                </c:pt>
                <c:pt idx="25">
                  <c:v>1134.3562333333332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Legal Level</c:v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 TW'!$B$23:$B$80</c:f>
              <c:strCache>
                <c:ptCount val="58"/>
                <c:pt idx="0">
                  <c:v>40914</c:v>
                </c:pt>
                <c:pt idx="1">
                  <c:v>40925</c:v>
                </c:pt>
                <c:pt idx="2">
                  <c:v>40975</c:v>
                </c:pt>
                <c:pt idx="3">
                  <c:v>40985</c:v>
                </c:pt>
                <c:pt idx="4">
                  <c:v>40988</c:v>
                </c:pt>
                <c:pt idx="5">
                  <c:v>40992</c:v>
                </c:pt>
                <c:pt idx="6">
                  <c:v>41010</c:v>
                </c:pt>
                <c:pt idx="7">
                  <c:v>41014</c:v>
                </c:pt>
                <c:pt idx="8">
                  <c:v>41020</c:v>
                </c:pt>
                <c:pt idx="9">
                  <c:v>41026</c:v>
                </c:pt>
                <c:pt idx="10">
                  <c:v>41035</c:v>
                </c:pt>
                <c:pt idx="11">
                  <c:v>41039</c:v>
                </c:pt>
                <c:pt idx="12">
                  <c:v>41043</c:v>
                </c:pt>
                <c:pt idx="13">
                  <c:v>41046</c:v>
                </c:pt>
                <c:pt idx="14">
                  <c:v>41050</c:v>
                </c:pt>
                <c:pt idx="15">
                  <c:v>41060</c:v>
                </c:pt>
                <c:pt idx="16">
                  <c:v>41062</c:v>
                </c:pt>
                <c:pt idx="17">
                  <c:v>41072</c:v>
                </c:pt>
                <c:pt idx="18">
                  <c:v>41073</c:v>
                </c:pt>
                <c:pt idx="19">
                  <c:v>41082</c:v>
                </c:pt>
                <c:pt idx="20">
                  <c:v>41087</c:v>
                </c:pt>
                <c:pt idx="21">
                  <c:v>41092</c:v>
                </c:pt>
                <c:pt idx="22">
                  <c:v>41099</c:v>
                </c:pt>
                <c:pt idx="23">
                  <c:v>41112</c:v>
                </c:pt>
                <c:pt idx="24">
                  <c:v>41127</c:v>
                </c:pt>
                <c:pt idx="25">
                  <c:v>41139</c:v>
                </c:pt>
              </c:strCache>
            </c:strRef>
          </c:cat>
          <c:val>
            <c:numRef>
              <c:f>'2012 TW'!$G$23:$G$80</c:f>
              <c:numCache>
                <c:ptCount val="58"/>
                <c:pt idx="0">
                  <c:v>1133.7</c:v>
                </c:pt>
                <c:pt idx="1">
                  <c:v>1133.7</c:v>
                </c:pt>
                <c:pt idx="2">
                  <c:v>1133.7</c:v>
                </c:pt>
                <c:pt idx="3">
                  <c:v>1133.7</c:v>
                </c:pt>
                <c:pt idx="4">
                  <c:v>1133.7</c:v>
                </c:pt>
                <c:pt idx="5">
                  <c:v>1133.7</c:v>
                </c:pt>
                <c:pt idx="6">
                  <c:v>1133.7</c:v>
                </c:pt>
                <c:pt idx="7">
                  <c:v>1133.7</c:v>
                </c:pt>
                <c:pt idx="8">
                  <c:v>1133.7</c:v>
                </c:pt>
                <c:pt idx="9">
                  <c:v>1133.7</c:v>
                </c:pt>
                <c:pt idx="10">
                  <c:v>1134.4</c:v>
                </c:pt>
                <c:pt idx="11">
                  <c:v>1134.4</c:v>
                </c:pt>
                <c:pt idx="12">
                  <c:v>1134.4</c:v>
                </c:pt>
                <c:pt idx="13">
                  <c:v>1134.4</c:v>
                </c:pt>
                <c:pt idx="14">
                  <c:v>1134.4</c:v>
                </c:pt>
                <c:pt idx="15">
                  <c:v>1134.4</c:v>
                </c:pt>
                <c:pt idx="16">
                  <c:v>1134.4</c:v>
                </c:pt>
                <c:pt idx="17">
                  <c:v>1134.4</c:v>
                </c:pt>
                <c:pt idx="18">
                  <c:v>1134.4</c:v>
                </c:pt>
                <c:pt idx="19">
                  <c:v>1134.4</c:v>
                </c:pt>
                <c:pt idx="20">
                  <c:v>1134.4</c:v>
                </c:pt>
                <c:pt idx="21">
                  <c:v>1134.4</c:v>
                </c:pt>
                <c:pt idx="22">
                  <c:v>1134.4</c:v>
                </c:pt>
                <c:pt idx="23">
                  <c:v>1134.4</c:v>
                </c:pt>
                <c:pt idx="24">
                  <c:v>1134.4</c:v>
                </c:pt>
                <c:pt idx="25">
                  <c:v>1134.4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marker val="1"/>
        <c:axId val="22709860"/>
        <c:axId val="3062149"/>
      </c:lineChart>
      <c:dateAx>
        <c:axId val="22709860"/>
        <c:scaling>
          <c:orientation val="minMax"/>
          <c:max val="41274"/>
          <c:min val="409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2149"/>
        <c:crosses val="autoZero"/>
        <c:auto val="0"/>
        <c:baseTimeUnit val="days"/>
        <c:majorUnit val="1"/>
        <c:majorTimeUnit val="months"/>
        <c:minorUnit val="7"/>
        <c:minorTimeUnit val="days"/>
        <c:noMultiLvlLbl val="0"/>
      </c:dateAx>
      <c:valAx>
        <c:axId val="3062149"/>
        <c:scaling>
          <c:orientation val="minMax"/>
          <c:max val="1136"/>
          <c:min val="11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Water Elevation (feet, NGVD 1929)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09860"/>
        <c:crosses val="autoZero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Summary - Water Elevation vs. Time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525"/>
          <c:w val="0.95125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v>Dam Headwater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'2012 TD'!$B$23:$B$80</c:f>
              <c:strCache>
                <c:ptCount val="58"/>
                <c:pt idx="0">
                  <c:v>40914</c:v>
                </c:pt>
                <c:pt idx="1">
                  <c:v>40925</c:v>
                </c:pt>
                <c:pt idx="2">
                  <c:v>40975</c:v>
                </c:pt>
                <c:pt idx="3">
                  <c:v>40985</c:v>
                </c:pt>
                <c:pt idx="4">
                  <c:v>40988</c:v>
                </c:pt>
                <c:pt idx="5">
                  <c:v>40992</c:v>
                </c:pt>
                <c:pt idx="6">
                  <c:v>41010</c:v>
                </c:pt>
                <c:pt idx="7">
                  <c:v>41014</c:v>
                </c:pt>
                <c:pt idx="8">
                  <c:v>41020</c:v>
                </c:pt>
                <c:pt idx="9">
                  <c:v>41026</c:v>
                </c:pt>
                <c:pt idx="10">
                  <c:v>41035</c:v>
                </c:pt>
                <c:pt idx="11">
                  <c:v>41039</c:v>
                </c:pt>
                <c:pt idx="12">
                  <c:v>41043</c:v>
                </c:pt>
                <c:pt idx="13">
                  <c:v>41046</c:v>
                </c:pt>
                <c:pt idx="14">
                  <c:v>41051</c:v>
                </c:pt>
                <c:pt idx="15">
                  <c:v>41060</c:v>
                </c:pt>
                <c:pt idx="16">
                  <c:v>41062</c:v>
                </c:pt>
                <c:pt idx="17">
                  <c:v>41072</c:v>
                </c:pt>
                <c:pt idx="18">
                  <c:v>41073</c:v>
                </c:pt>
                <c:pt idx="19">
                  <c:v>41082</c:v>
                </c:pt>
                <c:pt idx="20">
                  <c:v>41087</c:v>
                </c:pt>
                <c:pt idx="21">
                  <c:v>41092</c:v>
                </c:pt>
                <c:pt idx="22">
                  <c:v>41099</c:v>
                </c:pt>
                <c:pt idx="23">
                  <c:v>41112</c:v>
                </c:pt>
                <c:pt idx="24">
                  <c:v>41127</c:v>
                </c:pt>
                <c:pt idx="25">
                  <c:v>41139</c:v>
                </c:pt>
              </c:strCache>
            </c:strRef>
          </c:xVal>
          <c:yVal>
            <c:numRef>
              <c:f>'2012 TD'!$D$23:$D$80</c:f>
              <c:numCache>
                <c:ptCount val="58"/>
                <c:pt idx="0">
                  <c:v>1133.21</c:v>
                </c:pt>
                <c:pt idx="1">
                  <c:v>1133.29</c:v>
                </c:pt>
                <c:pt idx="2">
                  <c:v>1133.41</c:v>
                </c:pt>
                <c:pt idx="3">
                  <c:v>1133.5900000000001</c:v>
                </c:pt>
                <c:pt idx="4">
                  <c:v>1133.5700000000002</c:v>
                </c:pt>
                <c:pt idx="5">
                  <c:v>1134.3300000000002</c:v>
                </c:pt>
                <c:pt idx="6">
                  <c:v>1134.39</c:v>
                </c:pt>
                <c:pt idx="7">
                  <c:v>1134.41</c:v>
                </c:pt>
                <c:pt idx="8">
                  <c:v>1134.53</c:v>
                </c:pt>
                <c:pt idx="9">
                  <c:v>1134.47</c:v>
                </c:pt>
                <c:pt idx="10">
                  <c:v>1134.5700000000002</c:v>
                </c:pt>
                <c:pt idx="11">
                  <c:v>1134.23</c:v>
                </c:pt>
                <c:pt idx="12">
                  <c:v>1134.03</c:v>
                </c:pt>
                <c:pt idx="13">
                  <c:v>1134.3700000000001</c:v>
                </c:pt>
                <c:pt idx="14">
                  <c:v>1134.39</c:v>
                </c:pt>
                <c:pt idx="15">
                  <c:v>1134.3700000000001</c:v>
                </c:pt>
                <c:pt idx="16">
                  <c:v>1134.47</c:v>
                </c:pt>
                <c:pt idx="17">
                  <c:v>1134.03</c:v>
                </c:pt>
                <c:pt idx="18">
                  <c:v>1134.3700000000001</c:v>
                </c:pt>
                <c:pt idx="19">
                  <c:v>1134.39</c:v>
                </c:pt>
                <c:pt idx="20">
                  <c:v>1134.3500000000001</c:v>
                </c:pt>
                <c:pt idx="21">
                  <c:v>1134.3100000000002</c:v>
                </c:pt>
                <c:pt idx="22">
                  <c:v>1134.3300000000002</c:v>
                </c:pt>
                <c:pt idx="23">
                  <c:v>1134.29</c:v>
                </c:pt>
                <c:pt idx="24">
                  <c:v>1134.3500000000001</c:v>
                </c:pt>
                <c:pt idx="25">
                  <c:v>1134.3100000000002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Legal Level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'2012 TL'!$B$23:$B$80</c:f>
              <c:strCache>
                <c:ptCount val="58"/>
                <c:pt idx="0">
                  <c:v>40914</c:v>
                </c:pt>
                <c:pt idx="1">
                  <c:v>40925</c:v>
                </c:pt>
                <c:pt idx="2">
                  <c:v>40975</c:v>
                </c:pt>
                <c:pt idx="3">
                  <c:v>40985</c:v>
                </c:pt>
                <c:pt idx="4">
                  <c:v>40988</c:v>
                </c:pt>
                <c:pt idx="5">
                  <c:v>40992</c:v>
                </c:pt>
                <c:pt idx="6">
                  <c:v>41010</c:v>
                </c:pt>
                <c:pt idx="7">
                  <c:v>41014</c:v>
                </c:pt>
                <c:pt idx="8">
                  <c:v>41020</c:v>
                </c:pt>
                <c:pt idx="9">
                  <c:v>41026</c:v>
                </c:pt>
                <c:pt idx="10">
                  <c:v>41035</c:v>
                </c:pt>
                <c:pt idx="11">
                  <c:v>41039</c:v>
                </c:pt>
                <c:pt idx="12">
                  <c:v>41043</c:v>
                </c:pt>
                <c:pt idx="13">
                  <c:v>41046</c:v>
                </c:pt>
                <c:pt idx="14">
                  <c:v>41051</c:v>
                </c:pt>
                <c:pt idx="15">
                  <c:v>41060</c:v>
                </c:pt>
                <c:pt idx="16">
                  <c:v>41062</c:v>
                </c:pt>
                <c:pt idx="17">
                  <c:v>41072</c:v>
                </c:pt>
                <c:pt idx="18">
                  <c:v>41073</c:v>
                </c:pt>
                <c:pt idx="19">
                  <c:v>41082</c:v>
                </c:pt>
                <c:pt idx="20">
                  <c:v>41087</c:v>
                </c:pt>
                <c:pt idx="21">
                  <c:v>41092</c:v>
                </c:pt>
                <c:pt idx="22">
                  <c:v>41099</c:v>
                </c:pt>
                <c:pt idx="23">
                  <c:v>41112</c:v>
                </c:pt>
                <c:pt idx="24">
                  <c:v>41127</c:v>
                </c:pt>
                <c:pt idx="25">
                  <c:v>41139</c:v>
                </c:pt>
              </c:strCache>
            </c:strRef>
          </c:xVal>
          <c:yVal>
            <c:numRef>
              <c:f>'2012 TL'!$G$23:$G$80</c:f>
              <c:numCache>
                <c:ptCount val="58"/>
                <c:pt idx="0">
                  <c:v>1133.7</c:v>
                </c:pt>
                <c:pt idx="1">
                  <c:v>1133.7</c:v>
                </c:pt>
                <c:pt idx="2">
                  <c:v>1133.7</c:v>
                </c:pt>
                <c:pt idx="3">
                  <c:v>1133.7</c:v>
                </c:pt>
                <c:pt idx="4">
                  <c:v>1133.7</c:v>
                </c:pt>
                <c:pt idx="5">
                  <c:v>1133.7</c:v>
                </c:pt>
                <c:pt idx="6">
                  <c:v>1133.7</c:v>
                </c:pt>
                <c:pt idx="7">
                  <c:v>1133.7</c:v>
                </c:pt>
                <c:pt idx="8">
                  <c:v>1133.7</c:v>
                </c:pt>
                <c:pt idx="9">
                  <c:v>1133.7</c:v>
                </c:pt>
                <c:pt idx="10">
                  <c:v>1134.4</c:v>
                </c:pt>
                <c:pt idx="11">
                  <c:v>1134.4</c:v>
                </c:pt>
                <c:pt idx="12">
                  <c:v>1134.4</c:v>
                </c:pt>
                <c:pt idx="13">
                  <c:v>1134.4</c:v>
                </c:pt>
                <c:pt idx="14">
                  <c:v>1134.4</c:v>
                </c:pt>
                <c:pt idx="15">
                  <c:v>1134.4</c:v>
                </c:pt>
                <c:pt idx="16">
                  <c:v>1134.4</c:v>
                </c:pt>
                <c:pt idx="17">
                  <c:v>1134.4</c:v>
                </c:pt>
                <c:pt idx="18">
                  <c:v>1134.4</c:v>
                </c:pt>
                <c:pt idx="19">
                  <c:v>1134.4</c:v>
                </c:pt>
                <c:pt idx="20">
                  <c:v>1134.4</c:v>
                </c:pt>
                <c:pt idx="21">
                  <c:v>1134.4</c:v>
                </c:pt>
                <c:pt idx="22">
                  <c:v>1134.4</c:v>
                </c:pt>
                <c:pt idx="23">
                  <c:v>1134.4</c:v>
                </c:pt>
                <c:pt idx="24">
                  <c:v>1134.4</c:v>
                </c:pt>
                <c:pt idx="25">
                  <c:v>1134.4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Lake Gauge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'2012 TL'!$B$23:$B$80</c:f>
              <c:strCache>
                <c:ptCount val="58"/>
                <c:pt idx="0">
                  <c:v>40914</c:v>
                </c:pt>
                <c:pt idx="1">
                  <c:v>40925</c:v>
                </c:pt>
                <c:pt idx="2">
                  <c:v>40975</c:v>
                </c:pt>
                <c:pt idx="3">
                  <c:v>40985</c:v>
                </c:pt>
                <c:pt idx="4">
                  <c:v>40988</c:v>
                </c:pt>
                <c:pt idx="5">
                  <c:v>40992</c:v>
                </c:pt>
                <c:pt idx="6">
                  <c:v>41010</c:v>
                </c:pt>
                <c:pt idx="7">
                  <c:v>41014</c:v>
                </c:pt>
                <c:pt idx="8">
                  <c:v>41020</c:v>
                </c:pt>
                <c:pt idx="9">
                  <c:v>41026</c:v>
                </c:pt>
                <c:pt idx="10">
                  <c:v>41035</c:v>
                </c:pt>
                <c:pt idx="11">
                  <c:v>41039</c:v>
                </c:pt>
                <c:pt idx="12">
                  <c:v>41043</c:v>
                </c:pt>
                <c:pt idx="13">
                  <c:v>41046</c:v>
                </c:pt>
                <c:pt idx="14">
                  <c:v>41051</c:v>
                </c:pt>
                <c:pt idx="15">
                  <c:v>41060</c:v>
                </c:pt>
                <c:pt idx="16">
                  <c:v>41062</c:v>
                </c:pt>
                <c:pt idx="17">
                  <c:v>41072</c:v>
                </c:pt>
                <c:pt idx="18">
                  <c:v>41073</c:v>
                </c:pt>
                <c:pt idx="19">
                  <c:v>41082</c:v>
                </c:pt>
                <c:pt idx="20">
                  <c:v>41087</c:v>
                </c:pt>
                <c:pt idx="21">
                  <c:v>41092</c:v>
                </c:pt>
                <c:pt idx="22">
                  <c:v>41099</c:v>
                </c:pt>
                <c:pt idx="23">
                  <c:v>41112</c:v>
                </c:pt>
                <c:pt idx="24">
                  <c:v>41127</c:v>
                </c:pt>
                <c:pt idx="25">
                  <c:v>41139</c:v>
                </c:pt>
              </c:strCache>
            </c:strRef>
          </c:xVal>
          <c:yVal>
            <c:numRef>
              <c:f>'2012 TL'!$D$23:$D$80</c:f>
              <c:numCache>
                <c:ptCount val="58"/>
                <c:pt idx="0">
                  <c:v>1134.2716666666668</c:v>
                </c:pt>
                <c:pt idx="1">
                  <c:v>1134.2508333333333</c:v>
                </c:pt>
                <c:pt idx="2">
                  <c:v>1134.4383333333333</c:v>
                </c:pt>
                <c:pt idx="3">
                  <c:v>1134.3966666666668</c:v>
                </c:pt>
                <c:pt idx="4">
                  <c:v>1134.355</c:v>
                </c:pt>
                <c:pt idx="5">
                  <c:v>1134.3966666666668</c:v>
                </c:pt>
                <c:pt idx="6">
                  <c:v>1134.48</c:v>
                </c:pt>
                <c:pt idx="7">
                  <c:v>1134.48</c:v>
                </c:pt>
                <c:pt idx="8">
                  <c:v>1134.605</c:v>
                </c:pt>
                <c:pt idx="9">
                  <c:v>1134.5633333333333</c:v>
                </c:pt>
                <c:pt idx="10">
                  <c:v>1134.6466666666668</c:v>
                </c:pt>
                <c:pt idx="11">
                  <c:v>1134.5841666666668</c:v>
                </c:pt>
                <c:pt idx="12">
                  <c:v>1134.48</c:v>
                </c:pt>
                <c:pt idx="13">
                  <c:v>1134.4591666666668</c:v>
                </c:pt>
                <c:pt idx="14">
                  <c:v>1134.48</c:v>
                </c:pt>
                <c:pt idx="15">
                  <c:v>1134.48</c:v>
                </c:pt>
                <c:pt idx="16">
                  <c:v>1134.48</c:v>
                </c:pt>
                <c:pt idx="17">
                  <c:v>1134.4383333333333</c:v>
                </c:pt>
                <c:pt idx="18">
                  <c:v>1134.4175</c:v>
                </c:pt>
                <c:pt idx="19">
                  <c:v>1134.5008333333333</c:v>
                </c:pt>
                <c:pt idx="20">
                  <c:v>1134.48</c:v>
                </c:pt>
                <c:pt idx="21">
                  <c:v>1134.4175</c:v>
                </c:pt>
                <c:pt idx="22">
                  <c:v>1134.4175</c:v>
                </c:pt>
                <c:pt idx="23">
                  <c:v>1134.3758333333333</c:v>
                </c:pt>
                <c:pt idx="24">
                  <c:v>1134.4383333333333</c:v>
                </c:pt>
                <c:pt idx="25">
                  <c:v>1134.4383333333333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Porter's Walll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'2012 TW'!$B$23:$B$80</c:f>
              <c:strCache>
                <c:ptCount val="58"/>
                <c:pt idx="0">
                  <c:v>40914</c:v>
                </c:pt>
                <c:pt idx="1">
                  <c:v>40925</c:v>
                </c:pt>
                <c:pt idx="2">
                  <c:v>40975</c:v>
                </c:pt>
                <c:pt idx="3">
                  <c:v>40985</c:v>
                </c:pt>
                <c:pt idx="4">
                  <c:v>40988</c:v>
                </c:pt>
                <c:pt idx="5">
                  <c:v>40992</c:v>
                </c:pt>
                <c:pt idx="6">
                  <c:v>41010</c:v>
                </c:pt>
                <c:pt idx="7">
                  <c:v>41014</c:v>
                </c:pt>
                <c:pt idx="8">
                  <c:v>41020</c:v>
                </c:pt>
                <c:pt idx="9">
                  <c:v>41026</c:v>
                </c:pt>
                <c:pt idx="10">
                  <c:v>41035</c:v>
                </c:pt>
                <c:pt idx="11">
                  <c:v>41039</c:v>
                </c:pt>
                <c:pt idx="12">
                  <c:v>41043</c:v>
                </c:pt>
                <c:pt idx="13">
                  <c:v>41046</c:v>
                </c:pt>
                <c:pt idx="14">
                  <c:v>41050</c:v>
                </c:pt>
                <c:pt idx="15">
                  <c:v>41060</c:v>
                </c:pt>
                <c:pt idx="16">
                  <c:v>41062</c:v>
                </c:pt>
                <c:pt idx="17">
                  <c:v>41072</c:v>
                </c:pt>
                <c:pt idx="18">
                  <c:v>41073</c:v>
                </c:pt>
                <c:pt idx="19">
                  <c:v>41082</c:v>
                </c:pt>
                <c:pt idx="20">
                  <c:v>41087</c:v>
                </c:pt>
                <c:pt idx="21">
                  <c:v>41092</c:v>
                </c:pt>
                <c:pt idx="22">
                  <c:v>41099</c:v>
                </c:pt>
                <c:pt idx="23">
                  <c:v>41112</c:v>
                </c:pt>
                <c:pt idx="24">
                  <c:v>41127</c:v>
                </c:pt>
                <c:pt idx="25">
                  <c:v>41139</c:v>
                </c:pt>
              </c:strCache>
            </c:strRef>
          </c:xVal>
          <c:yVal>
            <c:numRef>
              <c:f>'2012 TW'!$D$23:$D$80</c:f>
              <c:numCache>
                <c:ptCount val="58"/>
                <c:pt idx="0">
                  <c:v>1134.0650083333333</c:v>
                </c:pt>
                <c:pt idx="1">
                  <c:v>1134.0650083333333</c:v>
                </c:pt>
                <c:pt idx="2">
                  <c:v>1134.129725</c:v>
                </c:pt>
                <c:pt idx="3">
                  <c:v>1134.2268</c:v>
                </c:pt>
                <c:pt idx="4">
                  <c:v>1134.2915166666667</c:v>
                </c:pt>
                <c:pt idx="5">
                  <c:v>1134.323875</c:v>
                </c:pt>
                <c:pt idx="6">
                  <c:v>1134.3885916666666</c:v>
                </c:pt>
                <c:pt idx="7">
                  <c:v>1134.3885916666666</c:v>
                </c:pt>
                <c:pt idx="8">
                  <c:v>1134.5503833333332</c:v>
                </c:pt>
                <c:pt idx="9">
                  <c:v>1134.518025</c:v>
                </c:pt>
                <c:pt idx="10">
                  <c:v>1134.6151</c:v>
                </c:pt>
                <c:pt idx="11">
                  <c:v>1134.5503833333332</c:v>
                </c:pt>
                <c:pt idx="12">
                  <c:v>1134.42095</c:v>
                </c:pt>
                <c:pt idx="13">
                  <c:v>1134.4047708333333</c:v>
                </c:pt>
                <c:pt idx="14">
                  <c:v>1134.4047708333333</c:v>
                </c:pt>
                <c:pt idx="15">
                  <c:v>1134.42095</c:v>
                </c:pt>
                <c:pt idx="16">
                  <c:v>1134.6151</c:v>
                </c:pt>
                <c:pt idx="17">
                  <c:v>1134.42095</c:v>
                </c:pt>
                <c:pt idx="18">
                  <c:v>1134.3724124999999</c:v>
                </c:pt>
                <c:pt idx="19">
                  <c:v>1134.4533083333333</c:v>
                </c:pt>
                <c:pt idx="20">
                  <c:v>1134.3724124999999</c:v>
                </c:pt>
                <c:pt idx="21">
                  <c:v>1134.3562333333332</c:v>
                </c:pt>
                <c:pt idx="22">
                  <c:v>1134.3562333333332</c:v>
                </c:pt>
                <c:pt idx="23">
                  <c:v>1134.3076958333334</c:v>
                </c:pt>
                <c:pt idx="24">
                  <c:v>1134.3885916666666</c:v>
                </c:pt>
                <c:pt idx="25">
                  <c:v>1134.3562333333332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axId val="27559342"/>
        <c:axId val="46707487"/>
      </c:scatterChart>
      <c:valAx>
        <c:axId val="27559342"/>
        <c:scaling>
          <c:orientation val="minMax"/>
          <c:max val="41274"/>
          <c:min val="409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7487"/>
        <c:crosses val="autoZero"/>
        <c:crossBetween val="midCat"/>
        <c:dispUnits/>
        <c:majorUnit val="31"/>
        <c:minorUnit val="1"/>
      </c:valAx>
      <c:valAx>
        <c:axId val="46707487"/>
        <c:scaling>
          <c:orientation val="minMax"/>
          <c:max val="1136"/>
          <c:min val="11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Water Elevation (feet, NGVD 1929)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9342"/>
        <c:crossesAt val="40179"/>
        <c:crossBetween val="midCat"/>
        <c:dispUnits/>
        <c:majorUnit val="0.5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5"/>
          <c:y val="0.095"/>
          <c:w val="0.5"/>
          <c:h val="0.03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3">
      <selection activeCell="J48" sqref="J48"/>
    </sheetView>
  </sheetViews>
  <sheetFormatPr defaultColWidth="9.140625" defaultRowHeight="12.75"/>
  <cols>
    <col min="2" max="2" width="10.140625" style="0" bestFit="1" customWidth="1"/>
    <col min="3" max="3" width="11.00390625" style="0" customWidth="1"/>
    <col min="4" max="4" width="16.421875" style="0" customWidth="1"/>
    <col min="7" max="7" width="15.7109375" style="0" customWidth="1"/>
    <col min="8" max="8" width="9.00390625" style="0" customWidth="1"/>
    <col min="9" max="9" width="8.00390625" style="0" customWidth="1"/>
  </cols>
  <sheetData>
    <row r="1" spans="1:13" ht="15.75">
      <c r="A1" s="18"/>
      <c r="B1" s="19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8"/>
      <c r="B3" s="20" t="s">
        <v>1</v>
      </c>
      <c r="C3" s="21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.75">
      <c r="A4" s="18"/>
      <c r="B4" s="20"/>
      <c r="C4" s="22" t="s">
        <v>3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2.75">
      <c r="A5" s="18"/>
      <c r="B5" s="2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>
      <c r="A6" s="18"/>
      <c r="B6" s="20" t="s">
        <v>4</v>
      </c>
      <c r="C6" s="21" t="s">
        <v>5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18"/>
      <c r="B7" s="20" t="s">
        <v>6</v>
      </c>
      <c r="C7" s="23">
        <v>39550</v>
      </c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8"/>
      <c r="B8" s="20" t="s">
        <v>7</v>
      </c>
      <c r="C8" s="37">
        <v>41139</v>
      </c>
      <c r="D8" s="20" t="s">
        <v>8</v>
      </c>
      <c r="E8" s="38" t="s">
        <v>53</v>
      </c>
      <c r="F8" s="18"/>
      <c r="G8" s="18"/>
      <c r="H8" s="18"/>
      <c r="I8" s="18"/>
      <c r="J8" s="18"/>
      <c r="K8" s="18"/>
      <c r="L8" s="18"/>
      <c r="M8" s="18"/>
    </row>
    <row r="9" spans="1:13" ht="12.75">
      <c r="A9" s="18"/>
      <c r="B9" s="2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2.75">
      <c r="A10" s="18"/>
      <c r="B10" s="20" t="s">
        <v>9</v>
      </c>
      <c r="C10" s="42" t="s">
        <v>70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2.75">
      <c r="A12" s="18"/>
      <c r="B12" s="24" t="s">
        <v>10</v>
      </c>
      <c r="C12" s="21" t="s">
        <v>11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2.75">
      <c r="A13" s="18"/>
      <c r="B13" s="20" t="s">
        <v>12</v>
      </c>
      <c r="C13" s="22" t="s">
        <v>13</v>
      </c>
      <c r="D13" s="18"/>
      <c r="E13" s="18"/>
      <c r="F13" s="25"/>
      <c r="G13" s="25"/>
      <c r="H13" s="25"/>
      <c r="I13" s="18"/>
      <c r="J13" s="18"/>
      <c r="K13" s="25"/>
      <c r="L13" s="18"/>
      <c r="M13" s="18"/>
    </row>
    <row r="14" spans="1:13" ht="12.75">
      <c r="A14" s="18"/>
      <c r="B14" s="20" t="s">
        <v>14</v>
      </c>
      <c r="C14" s="26">
        <v>1131.43</v>
      </c>
      <c r="D14" s="18" t="s">
        <v>15</v>
      </c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2.75">
      <c r="A15" s="18"/>
      <c r="B15" s="20"/>
      <c r="C15" s="26">
        <f>C14-0.3</f>
        <v>1131.13</v>
      </c>
      <c r="D15" s="18" t="s">
        <v>16</v>
      </c>
      <c r="E15" s="18"/>
      <c r="F15" s="18"/>
      <c r="G15" s="18"/>
      <c r="H15" s="18"/>
      <c r="I15" s="18"/>
      <c r="J15" s="18"/>
      <c r="K15" s="27"/>
      <c r="L15" s="18"/>
      <c r="M15" s="18"/>
    </row>
    <row r="16" spans="1:13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7"/>
      <c r="L16" s="18"/>
      <c r="M16" s="18"/>
    </row>
    <row r="17" spans="1:13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2.75">
      <c r="A18" s="18"/>
      <c r="B18" s="18"/>
      <c r="C18" s="18"/>
      <c r="D18" s="18"/>
      <c r="E18" s="18"/>
      <c r="F18" s="18"/>
      <c r="G18" s="18"/>
      <c r="H18" s="45" t="s">
        <v>17</v>
      </c>
      <c r="I18" s="45"/>
      <c r="J18" s="18"/>
      <c r="K18" s="18"/>
      <c r="L18" s="18"/>
      <c r="M18" s="18"/>
    </row>
    <row r="19" spans="1:13" ht="12.75">
      <c r="A19" s="18"/>
      <c r="B19" s="18"/>
      <c r="C19" s="28" t="s">
        <v>18</v>
      </c>
      <c r="D19" s="28" t="s">
        <v>19</v>
      </c>
      <c r="E19" s="18" t="s">
        <v>20</v>
      </c>
      <c r="F19" s="18" t="s">
        <v>21</v>
      </c>
      <c r="G19" s="18"/>
      <c r="H19" s="45" t="s">
        <v>22</v>
      </c>
      <c r="I19" s="45"/>
      <c r="J19" s="18"/>
      <c r="K19" s="18"/>
      <c r="L19" s="18"/>
      <c r="M19" s="18"/>
    </row>
    <row r="20" spans="1:13" ht="12.75">
      <c r="A20" s="18"/>
      <c r="B20" s="18"/>
      <c r="C20" s="28" t="s">
        <v>23</v>
      </c>
      <c r="D20" s="28" t="s">
        <v>20</v>
      </c>
      <c r="E20" s="18" t="s">
        <v>24</v>
      </c>
      <c r="F20" s="18" t="s">
        <v>24</v>
      </c>
      <c r="G20" s="28" t="s">
        <v>25</v>
      </c>
      <c r="H20" s="46" t="s">
        <v>25</v>
      </c>
      <c r="I20" s="46"/>
      <c r="J20" s="18"/>
      <c r="K20" s="18"/>
      <c r="L20" s="18"/>
      <c r="M20" s="18"/>
    </row>
    <row r="21" spans="1:13" ht="13.5" thickBot="1">
      <c r="A21" s="18"/>
      <c r="B21" s="29" t="s">
        <v>26</v>
      </c>
      <c r="C21" s="29" t="s">
        <v>27</v>
      </c>
      <c r="D21" s="29" t="s">
        <v>28</v>
      </c>
      <c r="E21" s="30" t="s">
        <v>27</v>
      </c>
      <c r="F21" s="30" t="s">
        <v>29</v>
      </c>
      <c r="G21" s="29" t="s">
        <v>28</v>
      </c>
      <c r="H21" s="29" t="s">
        <v>27</v>
      </c>
      <c r="I21" s="30" t="s">
        <v>49</v>
      </c>
      <c r="J21" s="31" t="s">
        <v>30</v>
      </c>
      <c r="K21" s="30"/>
      <c r="L21" s="30"/>
      <c r="M21" s="18"/>
    </row>
    <row r="22" spans="1:13" ht="13.5" thickTop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.75">
      <c r="A23" s="32"/>
      <c r="B23" s="39">
        <v>40914</v>
      </c>
      <c r="C23" s="40">
        <v>1.78</v>
      </c>
      <c r="D23" s="33">
        <f aca="true" t="shared" si="0" ref="D23:D54">IF(OR(ISBLANK(B23),ISBLANK(C23)),"",$C$14+C23)</f>
        <v>1133.21</v>
      </c>
      <c r="E23" s="18"/>
      <c r="F23" s="32"/>
      <c r="G23" s="33">
        <f aca="true" t="shared" si="1" ref="G23:G54">IF(OR(ISBLANK(B23),ISBLANK(C23)),"",IF(OR(MONTH(B23)&gt;=11,MONTH(B23)&lt;5),1133.7,1134.4))</f>
        <v>1133.7</v>
      </c>
      <c r="H23" s="33">
        <f aca="true" t="shared" si="2" ref="H23:H54">IF(OR(ISBLANK(B23),ISBLANK(C23)),"",D23-G23)</f>
        <v>-0.4900000000000091</v>
      </c>
      <c r="I23" s="33">
        <f>IF(OR(ISBLANK(B23),ISBLANK(C23)),"",H23*12)</f>
        <v>-5.880000000000109</v>
      </c>
      <c r="J23" s="38" t="s">
        <v>71</v>
      </c>
      <c r="K23" s="38"/>
      <c r="L23" s="38"/>
      <c r="M23" s="41"/>
    </row>
    <row r="24" spans="1:13" ht="12.75">
      <c r="A24" s="32"/>
      <c r="B24" s="39">
        <v>40925</v>
      </c>
      <c r="C24" s="40">
        <v>1.86</v>
      </c>
      <c r="D24" s="33">
        <f t="shared" si="0"/>
        <v>1133.29</v>
      </c>
      <c r="E24" s="33">
        <f aca="true" t="shared" si="3" ref="E24:E70">D24-D23</f>
        <v>0.07999999999992724</v>
      </c>
      <c r="F24" s="34">
        <f aca="true" t="shared" si="4" ref="F24:F70">E24/(B24-B23)</f>
        <v>0.007272727272720658</v>
      </c>
      <c r="G24" s="33">
        <f t="shared" si="1"/>
        <v>1133.7</v>
      </c>
      <c r="H24" s="33">
        <f t="shared" si="2"/>
        <v>-0.41000000000008185</v>
      </c>
      <c r="I24" s="33">
        <f aca="true" t="shared" si="5" ref="I24:I80">IF(OR(ISBLANK(B24),ISBLANK(C24)),"",H24*12)</f>
        <v>-4.920000000000982</v>
      </c>
      <c r="J24" s="38"/>
      <c r="K24" s="38"/>
      <c r="L24" s="38"/>
      <c r="M24" s="41"/>
    </row>
    <row r="25" spans="1:13" ht="12.75">
      <c r="A25" s="18"/>
      <c r="B25" s="39">
        <v>40975</v>
      </c>
      <c r="C25" s="40">
        <v>1.98</v>
      </c>
      <c r="D25" s="33">
        <f t="shared" si="0"/>
        <v>1133.41</v>
      </c>
      <c r="E25" s="33">
        <f t="shared" si="3"/>
        <v>0.12000000000011823</v>
      </c>
      <c r="F25" s="34">
        <f t="shared" si="4"/>
        <v>0.0024000000000023647</v>
      </c>
      <c r="G25" s="33">
        <f t="shared" si="1"/>
        <v>1133.7</v>
      </c>
      <c r="H25" s="33">
        <f t="shared" si="2"/>
        <v>-0.2899999999999636</v>
      </c>
      <c r="I25" s="33">
        <f t="shared" si="5"/>
        <v>-3.4799999999995634</v>
      </c>
      <c r="J25" s="38"/>
      <c r="K25" s="38"/>
      <c r="L25" s="38"/>
      <c r="M25" s="41"/>
    </row>
    <row r="26" spans="1:13" ht="12.75">
      <c r="A26" s="18"/>
      <c r="B26" s="39">
        <v>40985</v>
      </c>
      <c r="C26" s="40">
        <v>2.16</v>
      </c>
      <c r="D26" s="33">
        <f t="shared" si="0"/>
        <v>1133.5900000000001</v>
      </c>
      <c r="E26" s="33">
        <f t="shared" si="3"/>
        <v>0.18000000000006366</v>
      </c>
      <c r="F26" s="34">
        <f t="shared" si="4"/>
        <v>0.018000000000006365</v>
      </c>
      <c r="G26" s="33">
        <f t="shared" si="1"/>
        <v>1133.7</v>
      </c>
      <c r="H26" s="33">
        <f t="shared" si="2"/>
        <v>-0.10999999999989996</v>
      </c>
      <c r="I26" s="33">
        <f t="shared" si="5"/>
        <v>-1.3199999999987995</v>
      </c>
      <c r="J26" s="38" t="s">
        <v>72</v>
      </c>
      <c r="K26" s="38"/>
      <c r="L26" s="38"/>
      <c r="M26" s="41"/>
    </row>
    <row r="27" spans="1:13" ht="12.75">
      <c r="A27" s="18"/>
      <c r="B27" s="39">
        <v>40988</v>
      </c>
      <c r="C27" s="40">
        <v>2.14</v>
      </c>
      <c r="D27" s="33">
        <f t="shared" si="0"/>
        <v>1133.5700000000002</v>
      </c>
      <c r="E27" s="33">
        <f t="shared" si="3"/>
        <v>-0.01999999999998181</v>
      </c>
      <c r="F27" s="34">
        <f t="shared" si="4"/>
        <v>-0.006666666666660603</v>
      </c>
      <c r="G27" s="33">
        <f t="shared" si="1"/>
        <v>1133.7</v>
      </c>
      <c r="H27" s="33">
        <f t="shared" si="2"/>
        <v>-0.12999999999988177</v>
      </c>
      <c r="I27" s="33">
        <f t="shared" si="5"/>
        <v>-1.5599999999985812</v>
      </c>
      <c r="J27" s="38" t="s">
        <v>76</v>
      </c>
      <c r="K27" s="38"/>
      <c r="L27" s="38"/>
      <c r="M27" s="41"/>
    </row>
    <row r="28" spans="1:13" ht="12.75">
      <c r="A28" s="18"/>
      <c r="B28" s="39">
        <v>40992</v>
      </c>
      <c r="C28" s="40">
        <v>2.9</v>
      </c>
      <c r="D28" s="33">
        <f t="shared" si="0"/>
        <v>1134.3300000000002</v>
      </c>
      <c r="E28" s="33">
        <f t="shared" si="3"/>
        <v>0.7599999999999909</v>
      </c>
      <c r="F28" s="34">
        <f t="shared" si="4"/>
        <v>0.18999999999999773</v>
      </c>
      <c r="G28" s="33">
        <f t="shared" si="1"/>
        <v>1133.7</v>
      </c>
      <c r="H28" s="33">
        <f t="shared" si="2"/>
        <v>0.6300000000001091</v>
      </c>
      <c r="I28" s="33">
        <f t="shared" si="5"/>
        <v>7.56000000000131</v>
      </c>
      <c r="J28" s="38" t="s">
        <v>73</v>
      </c>
      <c r="K28" s="38"/>
      <c r="L28" s="38"/>
      <c r="M28" s="41"/>
    </row>
    <row r="29" spans="1:13" ht="12.75">
      <c r="A29" s="18"/>
      <c r="B29" s="39">
        <v>41010</v>
      </c>
      <c r="C29" s="40">
        <v>2.96</v>
      </c>
      <c r="D29" s="33">
        <f t="shared" si="0"/>
        <v>1134.39</v>
      </c>
      <c r="E29" s="33">
        <f t="shared" si="3"/>
        <v>0.05999999999994543</v>
      </c>
      <c r="F29" s="34">
        <f t="shared" si="4"/>
        <v>0.0033333333333303017</v>
      </c>
      <c r="G29" s="33">
        <f t="shared" si="1"/>
        <v>1133.7</v>
      </c>
      <c r="H29" s="33">
        <f t="shared" si="2"/>
        <v>0.6900000000000546</v>
      </c>
      <c r="I29" s="33">
        <f t="shared" si="5"/>
        <v>8.280000000000655</v>
      </c>
      <c r="J29" s="38" t="s">
        <v>74</v>
      </c>
      <c r="K29" s="38"/>
      <c r="L29" s="38"/>
      <c r="M29" s="41"/>
    </row>
    <row r="30" spans="1:13" ht="12.75">
      <c r="A30" s="18"/>
      <c r="B30" s="39">
        <v>41014</v>
      </c>
      <c r="C30" s="40">
        <v>2.98</v>
      </c>
      <c r="D30" s="33">
        <f t="shared" si="0"/>
        <v>1134.41</v>
      </c>
      <c r="E30" s="33">
        <f t="shared" si="3"/>
        <v>0.01999999999998181</v>
      </c>
      <c r="F30" s="34">
        <f t="shared" si="4"/>
        <v>0.0049999999999954525</v>
      </c>
      <c r="G30" s="33">
        <f t="shared" si="1"/>
        <v>1133.7</v>
      </c>
      <c r="H30" s="33">
        <f t="shared" si="2"/>
        <v>0.7100000000000364</v>
      </c>
      <c r="I30" s="33">
        <f t="shared" si="5"/>
        <v>8.520000000000437</v>
      </c>
      <c r="J30" s="38"/>
      <c r="K30" s="38"/>
      <c r="L30" s="38"/>
      <c r="M30" s="41"/>
    </row>
    <row r="31" spans="1:13" ht="12.75">
      <c r="A31" s="18"/>
      <c r="B31" s="39">
        <v>41020</v>
      </c>
      <c r="C31" s="40">
        <v>3.1</v>
      </c>
      <c r="D31" s="33">
        <f t="shared" si="0"/>
        <v>1134.53</v>
      </c>
      <c r="E31" s="33">
        <f t="shared" si="3"/>
        <v>0.11999999999989086</v>
      </c>
      <c r="F31" s="34">
        <f t="shared" si="4"/>
        <v>0.01999999999998181</v>
      </c>
      <c r="G31" s="33">
        <f t="shared" si="1"/>
        <v>1133.7</v>
      </c>
      <c r="H31" s="33">
        <f t="shared" si="2"/>
        <v>0.8299999999999272</v>
      </c>
      <c r="I31" s="33">
        <f t="shared" si="5"/>
        <v>9.959999999999127</v>
      </c>
      <c r="J31" s="38" t="s">
        <v>78</v>
      </c>
      <c r="K31" s="38"/>
      <c r="L31" s="38"/>
      <c r="M31" s="41"/>
    </row>
    <row r="32" spans="1:13" ht="12.75">
      <c r="A32" s="18"/>
      <c r="B32" s="39">
        <v>41026</v>
      </c>
      <c r="C32" s="40">
        <v>3.04</v>
      </c>
      <c r="D32" s="33">
        <f t="shared" si="0"/>
        <v>1134.47</v>
      </c>
      <c r="E32" s="33">
        <f t="shared" si="3"/>
        <v>-0.05999999999994543</v>
      </c>
      <c r="F32" s="34">
        <f t="shared" si="4"/>
        <v>-0.009999999999990905</v>
      </c>
      <c r="G32" s="33">
        <f t="shared" si="1"/>
        <v>1133.7</v>
      </c>
      <c r="H32" s="33">
        <f t="shared" si="2"/>
        <v>0.7699999999999818</v>
      </c>
      <c r="I32" s="33">
        <f t="shared" si="5"/>
        <v>9.239999999999782</v>
      </c>
      <c r="J32" s="38" t="s">
        <v>80</v>
      </c>
      <c r="K32" s="38"/>
      <c r="L32" s="38"/>
      <c r="M32" s="41"/>
    </row>
    <row r="33" spans="1:13" ht="12.75">
      <c r="A33" s="18"/>
      <c r="B33" s="39">
        <v>41035</v>
      </c>
      <c r="C33" s="40">
        <v>3.14</v>
      </c>
      <c r="D33" s="33">
        <f t="shared" si="0"/>
        <v>1134.5700000000002</v>
      </c>
      <c r="E33" s="33">
        <f t="shared" si="3"/>
        <v>0.10000000000013642</v>
      </c>
      <c r="F33" s="34">
        <f t="shared" si="4"/>
        <v>0.01111111111112627</v>
      </c>
      <c r="G33" s="33">
        <f t="shared" si="1"/>
        <v>1134.4</v>
      </c>
      <c r="H33" s="33">
        <f t="shared" si="2"/>
        <v>0.17000000000007276</v>
      </c>
      <c r="I33" s="33">
        <f t="shared" si="5"/>
        <v>2.040000000000873</v>
      </c>
      <c r="J33" s="38" t="s">
        <v>83</v>
      </c>
      <c r="K33" s="38"/>
      <c r="L33" s="38"/>
      <c r="M33" s="41"/>
    </row>
    <row r="34" spans="1:13" ht="12.75">
      <c r="A34" s="18"/>
      <c r="B34" s="39">
        <v>41039</v>
      </c>
      <c r="C34" s="40">
        <v>2.8</v>
      </c>
      <c r="D34" s="33">
        <f t="shared" si="0"/>
        <v>1134.23</v>
      </c>
      <c r="E34" s="33">
        <f t="shared" si="3"/>
        <v>-0.3400000000001455</v>
      </c>
      <c r="F34" s="34">
        <f t="shared" si="4"/>
        <v>-0.08500000000003638</v>
      </c>
      <c r="G34" s="33">
        <f t="shared" si="1"/>
        <v>1134.4</v>
      </c>
      <c r="H34" s="33">
        <f t="shared" si="2"/>
        <v>-0.17000000000007276</v>
      </c>
      <c r="I34" s="33">
        <f t="shared" si="5"/>
        <v>-2.040000000000873</v>
      </c>
      <c r="J34" s="38" t="s">
        <v>84</v>
      </c>
      <c r="K34" s="38"/>
      <c r="L34" s="38"/>
      <c r="M34" s="41"/>
    </row>
    <row r="35" spans="1:13" ht="12.75">
      <c r="A35" s="18"/>
      <c r="B35" s="39">
        <v>41043</v>
      </c>
      <c r="C35" s="40">
        <v>2.6</v>
      </c>
      <c r="D35" s="33">
        <f t="shared" si="0"/>
        <v>1134.03</v>
      </c>
      <c r="E35" s="33">
        <f t="shared" si="3"/>
        <v>-0.20000000000004547</v>
      </c>
      <c r="F35" s="34">
        <f t="shared" si="4"/>
        <v>-0.05000000000001137</v>
      </c>
      <c r="G35" s="33">
        <f t="shared" si="1"/>
        <v>1134.4</v>
      </c>
      <c r="H35" s="33">
        <f t="shared" si="2"/>
        <v>-0.37000000000011823</v>
      </c>
      <c r="I35" s="33">
        <f t="shared" si="5"/>
        <v>-4.440000000001419</v>
      </c>
      <c r="J35" s="44" t="s">
        <v>86</v>
      </c>
      <c r="K35" s="38"/>
      <c r="L35" s="38"/>
      <c r="M35" s="41"/>
    </row>
    <row r="36" spans="1:13" ht="12.75">
      <c r="A36" s="18"/>
      <c r="B36" s="39">
        <v>41046</v>
      </c>
      <c r="C36" s="40">
        <v>2.94</v>
      </c>
      <c r="D36" s="33">
        <f t="shared" si="0"/>
        <v>1134.3700000000001</v>
      </c>
      <c r="E36" s="33">
        <f t="shared" si="3"/>
        <v>0.3400000000001455</v>
      </c>
      <c r="F36" s="34">
        <f t="shared" si="4"/>
        <v>0.11333333333338184</v>
      </c>
      <c r="G36" s="33">
        <f t="shared" si="1"/>
        <v>1134.4</v>
      </c>
      <c r="H36" s="33">
        <f t="shared" si="2"/>
        <v>-0.029999999999972715</v>
      </c>
      <c r="I36" s="33">
        <f t="shared" si="5"/>
        <v>-0.3599999999996726</v>
      </c>
      <c r="J36" s="38"/>
      <c r="K36" s="38"/>
      <c r="L36" s="38"/>
      <c r="M36" s="41"/>
    </row>
    <row r="37" spans="1:13" ht="12.75">
      <c r="A37" s="18"/>
      <c r="B37" s="39">
        <v>41051</v>
      </c>
      <c r="C37" s="40">
        <v>2.96</v>
      </c>
      <c r="D37" s="33">
        <f t="shared" si="0"/>
        <v>1134.39</v>
      </c>
      <c r="E37" s="33">
        <f t="shared" si="3"/>
        <v>0.01999999999998181</v>
      </c>
      <c r="F37" s="34">
        <f t="shared" si="4"/>
        <v>0.003999999999996362</v>
      </c>
      <c r="G37" s="33">
        <f t="shared" si="1"/>
        <v>1134.4</v>
      </c>
      <c r="H37" s="33">
        <f t="shared" si="2"/>
        <v>-0.009999999999990905</v>
      </c>
      <c r="I37" s="33">
        <f t="shared" si="5"/>
        <v>-0.11999999999989086</v>
      </c>
      <c r="J37" s="38"/>
      <c r="K37" s="38"/>
      <c r="L37" s="38"/>
      <c r="M37" s="41"/>
    </row>
    <row r="38" spans="1:13" ht="12.75">
      <c r="A38" s="18"/>
      <c r="B38" s="39">
        <v>41060</v>
      </c>
      <c r="C38" s="40">
        <v>2.94</v>
      </c>
      <c r="D38" s="33">
        <f t="shared" si="0"/>
        <v>1134.3700000000001</v>
      </c>
      <c r="E38" s="33">
        <f t="shared" si="3"/>
        <v>-0.01999999999998181</v>
      </c>
      <c r="F38" s="34">
        <f t="shared" si="4"/>
        <v>-0.0022222222222202013</v>
      </c>
      <c r="G38" s="33">
        <f t="shared" si="1"/>
        <v>1134.4</v>
      </c>
      <c r="H38" s="33">
        <f t="shared" si="2"/>
        <v>-0.029999999999972715</v>
      </c>
      <c r="I38" s="33">
        <f t="shared" si="5"/>
        <v>-0.3599999999996726</v>
      </c>
      <c r="J38" s="38" t="s">
        <v>89</v>
      </c>
      <c r="K38" s="38"/>
      <c r="L38" s="38"/>
      <c r="M38" s="41"/>
    </row>
    <row r="39" spans="1:13" ht="12.75">
      <c r="A39" s="18"/>
      <c r="B39" s="39">
        <v>41062</v>
      </c>
      <c r="C39" s="40">
        <v>3.04</v>
      </c>
      <c r="D39" s="33">
        <f t="shared" si="0"/>
        <v>1134.47</v>
      </c>
      <c r="E39" s="33">
        <f t="shared" si="3"/>
        <v>0.09999999999990905</v>
      </c>
      <c r="F39" s="34">
        <f t="shared" si="4"/>
        <v>0.049999999999954525</v>
      </c>
      <c r="G39" s="33">
        <f t="shared" si="1"/>
        <v>1134.4</v>
      </c>
      <c r="H39" s="33">
        <f t="shared" si="2"/>
        <v>0.06999999999993634</v>
      </c>
      <c r="I39" s="33">
        <f t="shared" si="5"/>
        <v>0.839999999999236</v>
      </c>
      <c r="J39" s="38" t="s">
        <v>90</v>
      </c>
      <c r="K39" s="38"/>
      <c r="L39" s="38"/>
      <c r="M39" s="41"/>
    </row>
    <row r="40" spans="1:13" ht="12.75">
      <c r="A40" s="18"/>
      <c r="B40" s="39">
        <v>41072</v>
      </c>
      <c r="C40" s="40">
        <v>2.6</v>
      </c>
      <c r="D40" s="33">
        <f t="shared" si="0"/>
        <v>1134.03</v>
      </c>
      <c r="E40" s="33">
        <f t="shared" si="3"/>
        <v>-0.44000000000005457</v>
      </c>
      <c r="F40" s="34">
        <f t="shared" si="4"/>
        <v>-0.04400000000000546</v>
      </c>
      <c r="G40" s="33">
        <f t="shared" si="1"/>
        <v>1134.4</v>
      </c>
      <c r="H40" s="33">
        <f t="shared" si="2"/>
        <v>-0.37000000000011823</v>
      </c>
      <c r="I40" s="33">
        <f t="shared" si="5"/>
        <v>-4.440000000001419</v>
      </c>
      <c r="J40" s="38" t="s">
        <v>86</v>
      </c>
      <c r="K40" s="38"/>
      <c r="L40" s="38"/>
      <c r="M40" s="41"/>
    </row>
    <row r="41" spans="1:13" ht="12.75">
      <c r="A41" s="18"/>
      <c r="B41" s="39">
        <v>41073</v>
      </c>
      <c r="C41" s="40">
        <v>2.94</v>
      </c>
      <c r="D41" s="33">
        <f t="shared" si="0"/>
        <v>1134.3700000000001</v>
      </c>
      <c r="E41" s="33">
        <f t="shared" si="3"/>
        <v>0.3400000000001455</v>
      </c>
      <c r="F41" s="34">
        <f t="shared" si="4"/>
        <v>0.3400000000001455</v>
      </c>
      <c r="G41" s="33">
        <f t="shared" si="1"/>
        <v>1134.4</v>
      </c>
      <c r="H41" s="33">
        <f t="shared" si="2"/>
        <v>-0.029999999999972715</v>
      </c>
      <c r="I41" s="33">
        <f t="shared" si="5"/>
        <v>-0.3599999999996726</v>
      </c>
      <c r="J41" s="38"/>
      <c r="K41" s="38"/>
      <c r="L41" s="38"/>
      <c r="M41" s="41"/>
    </row>
    <row r="42" spans="1:13" ht="12.75">
      <c r="A42" s="18"/>
      <c r="B42" s="39">
        <v>41082</v>
      </c>
      <c r="C42" s="40">
        <v>2.96</v>
      </c>
      <c r="D42" s="33">
        <f t="shared" si="0"/>
        <v>1134.39</v>
      </c>
      <c r="E42" s="33">
        <f t="shared" si="3"/>
        <v>0.01999999999998181</v>
      </c>
      <c r="F42" s="34">
        <f t="shared" si="4"/>
        <v>0.0022222222222202013</v>
      </c>
      <c r="G42" s="33">
        <f t="shared" si="1"/>
        <v>1134.4</v>
      </c>
      <c r="H42" s="33">
        <f t="shared" si="2"/>
        <v>-0.009999999999990905</v>
      </c>
      <c r="I42" s="33">
        <f t="shared" si="5"/>
        <v>-0.11999999999989086</v>
      </c>
      <c r="J42" s="38"/>
      <c r="K42" s="38"/>
      <c r="L42" s="38"/>
      <c r="M42" s="41"/>
    </row>
    <row r="43" spans="1:13" ht="12.75">
      <c r="A43" s="18"/>
      <c r="B43" s="39">
        <v>41087</v>
      </c>
      <c r="C43" s="40">
        <v>2.92</v>
      </c>
      <c r="D43" s="33">
        <f t="shared" si="0"/>
        <v>1134.3500000000001</v>
      </c>
      <c r="E43" s="33">
        <f t="shared" si="3"/>
        <v>-0.03999999999996362</v>
      </c>
      <c r="F43" s="34">
        <f t="shared" si="4"/>
        <v>-0.007999999999992725</v>
      </c>
      <c r="G43" s="33">
        <f t="shared" si="1"/>
        <v>1134.4</v>
      </c>
      <c r="H43" s="33">
        <f t="shared" si="2"/>
        <v>-0.049999999999954525</v>
      </c>
      <c r="I43" s="33">
        <f t="shared" si="5"/>
        <v>-0.5999999999994543</v>
      </c>
      <c r="J43" s="38"/>
      <c r="K43" s="38"/>
      <c r="L43" s="38"/>
      <c r="M43" s="41"/>
    </row>
    <row r="44" spans="1:13" ht="12.75">
      <c r="A44" s="18"/>
      <c r="B44" s="39">
        <v>41092</v>
      </c>
      <c r="C44" s="40">
        <v>2.88</v>
      </c>
      <c r="D44" s="33">
        <f t="shared" si="0"/>
        <v>1134.3100000000002</v>
      </c>
      <c r="E44" s="33">
        <f t="shared" si="3"/>
        <v>-0.03999999999996362</v>
      </c>
      <c r="F44" s="34">
        <f t="shared" si="4"/>
        <v>-0.007999999999992725</v>
      </c>
      <c r="G44" s="33">
        <f t="shared" si="1"/>
        <v>1134.4</v>
      </c>
      <c r="H44" s="33">
        <f t="shared" si="2"/>
        <v>-0.08999999999991815</v>
      </c>
      <c r="I44" s="33">
        <f t="shared" si="5"/>
        <v>-1.0799999999990177</v>
      </c>
      <c r="J44" s="38"/>
      <c r="K44" s="38"/>
      <c r="L44" s="38"/>
      <c r="M44" s="41"/>
    </row>
    <row r="45" spans="1:13" ht="12.75">
      <c r="A45" s="18"/>
      <c r="B45" s="39">
        <v>41099</v>
      </c>
      <c r="C45" s="40">
        <v>2.9</v>
      </c>
      <c r="D45" s="33">
        <f t="shared" si="0"/>
        <v>1134.3300000000002</v>
      </c>
      <c r="E45" s="33">
        <f t="shared" si="3"/>
        <v>0.01999999999998181</v>
      </c>
      <c r="F45" s="34">
        <f t="shared" si="4"/>
        <v>0.0028571428571402585</v>
      </c>
      <c r="G45" s="33">
        <f t="shared" si="1"/>
        <v>1134.4</v>
      </c>
      <c r="H45" s="33">
        <f t="shared" si="2"/>
        <v>-0.06999999999993634</v>
      </c>
      <c r="I45" s="33">
        <f t="shared" si="5"/>
        <v>-0.839999999999236</v>
      </c>
      <c r="J45" s="38"/>
      <c r="K45" s="38"/>
      <c r="L45" s="38"/>
      <c r="M45" s="41"/>
    </row>
    <row r="46" spans="1:13" ht="12.75">
      <c r="A46" s="18"/>
      <c r="B46" s="39">
        <v>41112</v>
      </c>
      <c r="C46" s="40">
        <v>2.86</v>
      </c>
      <c r="D46" s="33">
        <f t="shared" si="0"/>
        <v>1134.29</v>
      </c>
      <c r="E46" s="33">
        <f t="shared" si="3"/>
        <v>-0.040000000000190994</v>
      </c>
      <c r="F46" s="34">
        <f t="shared" si="4"/>
        <v>-0.0030769230769377687</v>
      </c>
      <c r="G46" s="33">
        <f t="shared" si="1"/>
        <v>1134.4</v>
      </c>
      <c r="H46" s="33">
        <f t="shared" si="2"/>
        <v>-0.11000000000012733</v>
      </c>
      <c r="I46" s="33">
        <f t="shared" si="5"/>
        <v>-1.320000000001528</v>
      </c>
      <c r="J46" s="38"/>
      <c r="K46" s="38"/>
      <c r="L46" s="38"/>
      <c r="M46" s="41"/>
    </row>
    <row r="47" spans="1:13" ht="12.75">
      <c r="A47" s="18"/>
      <c r="B47" s="39">
        <v>41127</v>
      </c>
      <c r="C47" s="40">
        <v>2.92</v>
      </c>
      <c r="D47" s="33">
        <f t="shared" si="0"/>
        <v>1134.3500000000001</v>
      </c>
      <c r="E47" s="33">
        <f t="shared" si="3"/>
        <v>0.060000000000172804</v>
      </c>
      <c r="F47" s="34">
        <f t="shared" si="4"/>
        <v>0.00400000000001152</v>
      </c>
      <c r="G47" s="33">
        <f t="shared" si="1"/>
        <v>1134.4</v>
      </c>
      <c r="H47" s="33">
        <f t="shared" si="2"/>
        <v>-0.049999999999954525</v>
      </c>
      <c r="I47" s="33">
        <f t="shared" si="5"/>
        <v>-0.5999999999994543</v>
      </c>
      <c r="J47" s="38"/>
      <c r="K47" s="38"/>
      <c r="L47" s="38"/>
      <c r="M47" s="41"/>
    </row>
    <row r="48" spans="1:13" ht="12.75">
      <c r="A48" s="18"/>
      <c r="B48" s="39">
        <v>41139</v>
      </c>
      <c r="C48" s="40">
        <v>2.88</v>
      </c>
      <c r="D48" s="33">
        <f t="shared" si="0"/>
        <v>1134.3100000000002</v>
      </c>
      <c r="E48" s="33">
        <f t="shared" si="3"/>
        <v>-0.03999999999996362</v>
      </c>
      <c r="F48" s="34">
        <f t="shared" si="4"/>
        <v>-0.0033333333333303017</v>
      </c>
      <c r="G48" s="33">
        <f t="shared" si="1"/>
        <v>1134.4</v>
      </c>
      <c r="H48" s="33">
        <f t="shared" si="2"/>
        <v>-0.08999999999991815</v>
      </c>
      <c r="I48" s="33">
        <f t="shared" si="5"/>
        <v>-1.0799999999990177</v>
      </c>
      <c r="J48" s="38"/>
      <c r="K48" s="38"/>
      <c r="L48" s="38"/>
      <c r="M48" s="41"/>
    </row>
    <row r="49" spans="1:13" ht="12.75">
      <c r="A49" s="18"/>
      <c r="B49" s="39"/>
      <c r="C49" s="40"/>
      <c r="D49" s="33">
        <f t="shared" si="0"/>
      </c>
      <c r="E49" s="33" t="e">
        <f t="shared" si="3"/>
        <v>#VALUE!</v>
      </c>
      <c r="F49" s="34" t="e">
        <f t="shared" si="4"/>
        <v>#VALUE!</v>
      </c>
      <c r="G49" s="33">
        <f t="shared" si="1"/>
      </c>
      <c r="H49" s="33">
        <f t="shared" si="2"/>
      </c>
      <c r="I49" s="33">
        <f t="shared" si="5"/>
      </c>
      <c r="J49" s="38"/>
      <c r="K49" s="38"/>
      <c r="L49" s="38"/>
      <c r="M49" s="41"/>
    </row>
    <row r="50" spans="1:13" ht="12.75">
      <c r="A50" s="18"/>
      <c r="B50" s="39"/>
      <c r="C50" s="40"/>
      <c r="D50" s="33">
        <f t="shared" si="0"/>
      </c>
      <c r="E50" s="33" t="e">
        <f t="shared" si="3"/>
        <v>#VALUE!</v>
      </c>
      <c r="F50" s="34" t="e">
        <f t="shared" si="4"/>
        <v>#VALUE!</v>
      </c>
      <c r="G50" s="33">
        <f t="shared" si="1"/>
      </c>
      <c r="H50" s="33">
        <f t="shared" si="2"/>
      </c>
      <c r="I50" s="33">
        <f t="shared" si="5"/>
      </c>
      <c r="J50" s="38"/>
      <c r="K50" s="38"/>
      <c r="L50" s="38"/>
      <c r="M50" s="41"/>
    </row>
    <row r="51" spans="1:13" ht="12.75">
      <c r="A51" s="18"/>
      <c r="B51" s="39"/>
      <c r="C51" s="40"/>
      <c r="D51" s="33">
        <f t="shared" si="0"/>
      </c>
      <c r="E51" s="33" t="e">
        <f t="shared" si="3"/>
        <v>#VALUE!</v>
      </c>
      <c r="F51" s="34" t="e">
        <f t="shared" si="4"/>
        <v>#VALUE!</v>
      </c>
      <c r="G51" s="33">
        <f t="shared" si="1"/>
      </c>
      <c r="H51" s="33">
        <f t="shared" si="2"/>
      </c>
      <c r="I51" s="33">
        <f t="shared" si="5"/>
      </c>
      <c r="J51" s="38"/>
      <c r="K51" s="38"/>
      <c r="L51" s="38"/>
      <c r="M51" s="41"/>
    </row>
    <row r="52" spans="1:13" ht="12.75">
      <c r="A52" s="18"/>
      <c r="B52" s="39"/>
      <c r="C52" s="40"/>
      <c r="D52" s="33">
        <f t="shared" si="0"/>
      </c>
      <c r="E52" s="33" t="e">
        <f t="shared" si="3"/>
        <v>#VALUE!</v>
      </c>
      <c r="F52" s="34" t="e">
        <f t="shared" si="4"/>
        <v>#VALUE!</v>
      </c>
      <c r="G52" s="33">
        <f t="shared" si="1"/>
      </c>
      <c r="H52" s="33">
        <f t="shared" si="2"/>
      </c>
      <c r="I52" s="33">
        <f t="shared" si="5"/>
      </c>
      <c r="J52" s="38"/>
      <c r="K52" s="38"/>
      <c r="L52" s="38"/>
      <c r="M52" s="41"/>
    </row>
    <row r="53" spans="1:13" ht="12.75">
      <c r="A53" s="18"/>
      <c r="B53" s="39"/>
      <c r="C53" s="40"/>
      <c r="D53" s="33">
        <f t="shared" si="0"/>
      </c>
      <c r="E53" s="33" t="e">
        <f t="shared" si="3"/>
        <v>#VALUE!</v>
      </c>
      <c r="F53" s="34" t="e">
        <f t="shared" si="4"/>
        <v>#VALUE!</v>
      </c>
      <c r="G53" s="33">
        <f t="shared" si="1"/>
      </c>
      <c r="H53" s="33">
        <f t="shared" si="2"/>
      </c>
      <c r="I53" s="33">
        <f t="shared" si="5"/>
      </c>
      <c r="J53" s="38"/>
      <c r="K53" s="38"/>
      <c r="L53" s="38"/>
      <c r="M53" s="41"/>
    </row>
    <row r="54" spans="1:13" ht="12.75">
      <c r="A54" s="18"/>
      <c r="B54" s="39"/>
      <c r="C54" s="40"/>
      <c r="D54" s="33">
        <f t="shared" si="0"/>
      </c>
      <c r="E54" s="33" t="e">
        <f t="shared" si="3"/>
        <v>#VALUE!</v>
      </c>
      <c r="F54" s="34" t="e">
        <f t="shared" si="4"/>
        <v>#VALUE!</v>
      </c>
      <c r="G54" s="33">
        <f t="shared" si="1"/>
      </c>
      <c r="H54" s="33">
        <f t="shared" si="2"/>
      </c>
      <c r="I54" s="33">
        <f t="shared" si="5"/>
      </c>
      <c r="J54" s="38"/>
      <c r="K54" s="38"/>
      <c r="L54" s="38"/>
      <c r="M54" s="41"/>
    </row>
    <row r="55" spans="1:13" ht="12.75">
      <c r="A55" s="18"/>
      <c r="B55" s="39"/>
      <c r="C55" s="40"/>
      <c r="D55" s="33">
        <f aca="true" t="shared" si="6" ref="D55:D80">IF(OR(ISBLANK(B55),ISBLANK(C55)),"",$C$14+C55)</f>
      </c>
      <c r="E55" s="33" t="e">
        <f t="shared" si="3"/>
        <v>#VALUE!</v>
      </c>
      <c r="F55" s="34" t="e">
        <f t="shared" si="4"/>
        <v>#VALUE!</v>
      </c>
      <c r="G55" s="33">
        <f aca="true" t="shared" si="7" ref="G55:G80">IF(OR(ISBLANK(B55),ISBLANK(C55)),"",IF(OR(MONTH(B55)&gt;=11,MONTH(B55)&lt;5),1133.7,1134.4))</f>
      </c>
      <c r="H55" s="33">
        <f aca="true" t="shared" si="8" ref="H55:H80">IF(OR(ISBLANK(B55),ISBLANK(C55)),"",D55-G55)</f>
      </c>
      <c r="I55" s="33">
        <f t="shared" si="5"/>
      </c>
      <c r="J55" s="38"/>
      <c r="K55" s="38"/>
      <c r="L55" s="38"/>
      <c r="M55" s="41"/>
    </row>
    <row r="56" spans="1:13" ht="12.75">
      <c r="A56" s="18"/>
      <c r="B56" s="39"/>
      <c r="C56" s="40"/>
      <c r="D56" s="33">
        <f t="shared" si="6"/>
      </c>
      <c r="E56" s="33" t="e">
        <f t="shared" si="3"/>
        <v>#VALUE!</v>
      </c>
      <c r="F56" s="34" t="e">
        <f t="shared" si="4"/>
        <v>#VALUE!</v>
      </c>
      <c r="G56" s="33">
        <f t="shared" si="7"/>
      </c>
      <c r="H56" s="33">
        <f t="shared" si="8"/>
      </c>
      <c r="I56" s="33">
        <f t="shared" si="5"/>
      </c>
      <c r="J56" s="38"/>
      <c r="K56" s="38"/>
      <c r="L56" s="38"/>
      <c r="M56" s="41"/>
    </row>
    <row r="57" spans="1:13" ht="12.75">
      <c r="A57" s="18"/>
      <c r="B57" s="39"/>
      <c r="C57" s="40"/>
      <c r="D57" s="33">
        <f t="shared" si="6"/>
      </c>
      <c r="E57" s="33" t="e">
        <f t="shared" si="3"/>
        <v>#VALUE!</v>
      </c>
      <c r="F57" s="34" t="e">
        <f t="shared" si="4"/>
        <v>#VALUE!</v>
      </c>
      <c r="G57" s="33">
        <f t="shared" si="7"/>
      </c>
      <c r="H57" s="33">
        <f t="shared" si="8"/>
      </c>
      <c r="I57" s="33">
        <f t="shared" si="5"/>
      </c>
      <c r="J57" s="38"/>
      <c r="K57" s="38"/>
      <c r="L57" s="38"/>
      <c r="M57" s="41"/>
    </row>
    <row r="58" spans="1:13" ht="12.75">
      <c r="A58" s="18"/>
      <c r="B58" s="39"/>
      <c r="C58" s="40"/>
      <c r="D58" s="33">
        <f t="shared" si="6"/>
      </c>
      <c r="E58" s="33" t="e">
        <f t="shared" si="3"/>
        <v>#VALUE!</v>
      </c>
      <c r="F58" s="34" t="e">
        <f t="shared" si="4"/>
        <v>#VALUE!</v>
      </c>
      <c r="G58" s="33">
        <f t="shared" si="7"/>
      </c>
      <c r="H58" s="33">
        <f t="shared" si="8"/>
      </c>
      <c r="I58" s="33">
        <f t="shared" si="5"/>
      </c>
      <c r="J58" s="38"/>
      <c r="K58" s="38"/>
      <c r="L58" s="38"/>
      <c r="M58" s="41"/>
    </row>
    <row r="59" spans="1:13" ht="12.75">
      <c r="A59" s="18"/>
      <c r="B59" s="39"/>
      <c r="C59" s="40"/>
      <c r="D59" s="33">
        <f t="shared" si="6"/>
      </c>
      <c r="E59" s="33" t="e">
        <f t="shared" si="3"/>
        <v>#VALUE!</v>
      </c>
      <c r="F59" s="34" t="e">
        <f t="shared" si="4"/>
        <v>#VALUE!</v>
      </c>
      <c r="G59" s="33">
        <f t="shared" si="7"/>
      </c>
      <c r="H59" s="33">
        <f t="shared" si="8"/>
      </c>
      <c r="I59" s="33">
        <f t="shared" si="5"/>
      </c>
      <c r="J59" s="38"/>
      <c r="K59" s="38"/>
      <c r="L59" s="38"/>
      <c r="M59" s="41"/>
    </row>
    <row r="60" spans="1:13" ht="12.75">
      <c r="A60" s="18"/>
      <c r="B60" s="39"/>
      <c r="C60" s="40"/>
      <c r="D60" s="33">
        <f t="shared" si="6"/>
      </c>
      <c r="E60" s="33" t="e">
        <f t="shared" si="3"/>
        <v>#VALUE!</v>
      </c>
      <c r="F60" s="34" t="e">
        <f t="shared" si="4"/>
        <v>#VALUE!</v>
      </c>
      <c r="G60" s="33">
        <f t="shared" si="7"/>
      </c>
      <c r="H60" s="33">
        <f t="shared" si="8"/>
      </c>
      <c r="I60" s="33">
        <f t="shared" si="5"/>
      </c>
      <c r="J60" s="38"/>
      <c r="K60" s="38"/>
      <c r="L60" s="38"/>
      <c r="M60" s="41"/>
    </row>
    <row r="61" spans="1:13" ht="12.75">
      <c r="A61" s="18"/>
      <c r="B61" s="39"/>
      <c r="C61" s="40"/>
      <c r="D61" s="33">
        <f t="shared" si="6"/>
      </c>
      <c r="E61" s="33" t="e">
        <f t="shared" si="3"/>
        <v>#VALUE!</v>
      </c>
      <c r="F61" s="34" t="e">
        <f t="shared" si="4"/>
        <v>#VALUE!</v>
      </c>
      <c r="G61" s="33">
        <f t="shared" si="7"/>
      </c>
      <c r="H61" s="33">
        <f t="shared" si="8"/>
      </c>
      <c r="I61" s="33">
        <f t="shared" si="5"/>
      </c>
      <c r="J61" s="38"/>
      <c r="K61" s="38"/>
      <c r="L61" s="38"/>
      <c r="M61" s="41"/>
    </row>
    <row r="62" spans="1:13" ht="12.75">
      <c r="A62" s="18"/>
      <c r="B62" s="39"/>
      <c r="C62" s="40"/>
      <c r="D62" s="33">
        <f t="shared" si="6"/>
      </c>
      <c r="E62" s="33" t="e">
        <f t="shared" si="3"/>
        <v>#VALUE!</v>
      </c>
      <c r="F62" s="34" t="e">
        <f t="shared" si="4"/>
        <v>#VALUE!</v>
      </c>
      <c r="G62" s="33">
        <f t="shared" si="7"/>
      </c>
      <c r="H62" s="33">
        <f t="shared" si="8"/>
      </c>
      <c r="I62" s="33">
        <f t="shared" si="5"/>
      </c>
      <c r="J62" s="38"/>
      <c r="K62" s="38"/>
      <c r="L62" s="38"/>
      <c r="M62" s="41"/>
    </row>
    <row r="63" spans="1:13" ht="12.75">
      <c r="A63" s="18"/>
      <c r="B63" s="39"/>
      <c r="C63" s="40"/>
      <c r="D63" s="33">
        <f t="shared" si="6"/>
      </c>
      <c r="E63" s="33" t="e">
        <f t="shared" si="3"/>
        <v>#VALUE!</v>
      </c>
      <c r="F63" s="34" t="e">
        <f t="shared" si="4"/>
        <v>#VALUE!</v>
      </c>
      <c r="G63" s="33">
        <f t="shared" si="7"/>
      </c>
      <c r="H63" s="33">
        <f t="shared" si="8"/>
      </c>
      <c r="I63" s="33">
        <f t="shared" si="5"/>
      </c>
      <c r="J63" s="38"/>
      <c r="K63" s="38"/>
      <c r="L63" s="38"/>
      <c r="M63" s="41"/>
    </row>
    <row r="64" spans="1:13" ht="12.75">
      <c r="A64" s="18"/>
      <c r="B64" s="39"/>
      <c r="C64" s="40"/>
      <c r="D64" s="33">
        <f t="shared" si="6"/>
      </c>
      <c r="E64" s="33" t="e">
        <f t="shared" si="3"/>
        <v>#VALUE!</v>
      </c>
      <c r="F64" s="34" t="e">
        <f t="shared" si="4"/>
        <v>#VALUE!</v>
      </c>
      <c r="G64" s="33">
        <f t="shared" si="7"/>
      </c>
      <c r="H64" s="33">
        <f t="shared" si="8"/>
      </c>
      <c r="I64" s="33">
        <f t="shared" si="5"/>
      </c>
      <c r="J64" s="38"/>
      <c r="K64" s="38"/>
      <c r="L64" s="38"/>
      <c r="M64" s="41"/>
    </row>
    <row r="65" spans="1:13" ht="12.75">
      <c r="A65" s="18"/>
      <c r="B65" s="39"/>
      <c r="C65" s="40"/>
      <c r="D65" s="33">
        <f t="shared" si="6"/>
      </c>
      <c r="E65" s="33" t="e">
        <f t="shared" si="3"/>
        <v>#VALUE!</v>
      </c>
      <c r="F65" s="34" t="e">
        <f t="shared" si="4"/>
        <v>#VALUE!</v>
      </c>
      <c r="G65" s="33">
        <f t="shared" si="7"/>
      </c>
      <c r="H65" s="33">
        <f t="shared" si="8"/>
      </c>
      <c r="I65" s="33">
        <f t="shared" si="5"/>
      </c>
      <c r="J65" s="38"/>
      <c r="K65" s="38"/>
      <c r="L65" s="38"/>
      <c r="M65" s="41"/>
    </row>
    <row r="66" spans="1:13" ht="12.75">
      <c r="A66" s="18"/>
      <c r="B66" s="39"/>
      <c r="C66" s="40"/>
      <c r="D66" s="33">
        <f t="shared" si="6"/>
      </c>
      <c r="E66" s="33" t="e">
        <f t="shared" si="3"/>
        <v>#VALUE!</v>
      </c>
      <c r="F66" s="34" t="e">
        <f t="shared" si="4"/>
        <v>#VALUE!</v>
      </c>
      <c r="G66" s="33">
        <f t="shared" si="7"/>
      </c>
      <c r="H66" s="33">
        <f t="shared" si="8"/>
      </c>
      <c r="I66" s="33">
        <f t="shared" si="5"/>
      </c>
      <c r="J66" s="38"/>
      <c r="K66" s="38"/>
      <c r="L66" s="38"/>
      <c r="M66" s="41"/>
    </row>
    <row r="67" spans="1:13" ht="12.75">
      <c r="A67" s="18"/>
      <c r="B67" s="39"/>
      <c r="C67" s="40"/>
      <c r="D67" s="33">
        <f t="shared" si="6"/>
      </c>
      <c r="E67" s="33" t="e">
        <f t="shared" si="3"/>
        <v>#VALUE!</v>
      </c>
      <c r="F67" s="34" t="e">
        <f t="shared" si="4"/>
        <v>#VALUE!</v>
      </c>
      <c r="G67" s="33">
        <f t="shared" si="7"/>
      </c>
      <c r="H67" s="33">
        <f t="shared" si="8"/>
      </c>
      <c r="I67" s="33">
        <f t="shared" si="5"/>
      </c>
      <c r="J67" s="38"/>
      <c r="K67" s="38"/>
      <c r="L67" s="38"/>
      <c r="M67" s="41"/>
    </row>
    <row r="68" spans="1:13" ht="12.75">
      <c r="A68" s="18"/>
      <c r="B68" s="39"/>
      <c r="C68" s="40"/>
      <c r="D68" s="33">
        <f t="shared" si="6"/>
      </c>
      <c r="E68" s="33" t="e">
        <f t="shared" si="3"/>
        <v>#VALUE!</v>
      </c>
      <c r="F68" s="34" t="e">
        <f t="shared" si="4"/>
        <v>#VALUE!</v>
      </c>
      <c r="G68" s="33">
        <f t="shared" si="7"/>
      </c>
      <c r="H68" s="33">
        <f t="shared" si="8"/>
      </c>
      <c r="I68" s="33">
        <f t="shared" si="5"/>
      </c>
      <c r="J68" s="38"/>
      <c r="K68" s="38"/>
      <c r="L68" s="38"/>
      <c r="M68" s="41"/>
    </row>
    <row r="69" spans="1:13" ht="12.75">
      <c r="A69" s="18"/>
      <c r="B69" s="39"/>
      <c r="C69" s="40"/>
      <c r="D69" s="33">
        <f t="shared" si="6"/>
      </c>
      <c r="E69" s="33" t="e">
        <f t="shared" si="3"/>
        <v>#VALUE!</v>
      </c>
      <c r="F69" s="34" t="e">
        <f t="shared" si="4"/>
        <v>#VALUE!</v>
      </c>
      <c r="G69" s="33">
        <f t="shared" si="7"/>
      </c>
      <c r="H69" s="33">
        <f t="shared" si="8"/>
      </c>
      <c r="I69" s="33">
        <f t="shared" si="5"/>
      </c>
      <c r="J69" s="38"/>
      <c r="K69" s="38"/>
      <c r="L69" s="38"/>
      <c r="M69" s="41"/>
    </row>
    <row r="70" spans="1:13" ht="12.75">
      <c r="A70" s="18"/>
      <c r="B70" s="39"/>
      <c r="C70" s="40"/>
      <c r="D70" s="33">
        <f t="shared" si="6"/>
      </c>
      <c r="E70" s="33" t="e">
        <f t="shared" si="3"/>
        <v>#VALUE!</v>
      </c>
      <c r="F70" s="34" t="e">
        <f t="shared" si="4"/>
        <v>#VALUE!</v>
      </c>
      <c r="G70" s="33">
        <f t="shared" si="7"/>
      </c>
      <c r="H70" s="33">
        <f t="shared" si="8"/>
      </c>
      <c r="I70" s="33">
        <f t="shared" si="5"/>
      </c>
      <c r="J70" s="38"/>
      <c r="K70" s="38"/>
      <c r="L70" s="38"/>
      <c r="M70" s="41"/>
    </row>
    <row r="71" spans="1:13" ht="12.75">
      <c r="A71" s="18"/>
      <c r="B71" s="39"/>
      <c r="C71" s="40"/>
      <c r="D71" s="33">
        <f aca="true" t="shared" si="9" ref="D71:D79">IF(OR(ISBLANK(B71),ISBLANK(C71)),"",$C$14+C71)</f>
      </c>
      <c r="E71" s="33" t="e">
        <f aca="true" t="shared" si="10" ref="E71:E79">D71-D70</f>
        <v>#VALUE!</v>
      </c>
      <c r="F71" s="34" t="e">
        <f aca="true" t="shared" si="11" ref="F71:F79">E71/(B71-B70)</f>
        <v>#VALUE!</v>
      </c>
      <c r="G71" s="33">
        <f aca="true" t="shared" si="12" ref="G71:G79">IF(OR(ISBLANK(B71),ISBLANK(C71)),"",IF(OR(MONTH(B71)&gt;=11,MONTH(B71)&lt;5),1133.7,1134.4))</f>
      </c>
      <c r="H71" s="33">
        <f aca="true" t="shared" si="13" ref="H71:H79">IF(OR(ISBLANK(B71),ISBLANK(C71)),"",D71-G71)</f>
      </c>
      <c r="I71" s="33">
        <f aca="true" t="shared" si="14" ref="I71:I79">IF(OR(ISBLANK(B71),ISBLANK(C71)),"",H71*12)</f>
      </c>
      <c r="J71" s="38"/>
      <c r="K71" s="38"/>
      <c r="L71" s="38"/>
      <c r="M71" s="41"/>
    </row>
    <row r="72" spans="1:13" ht="12.75">
      <c r="A72" s="18"/>
      <c r="B72" s="39"/>
      <c r="C72" s="40"/>
      <c r="D72" s="33">
        <f t="shared" si="9"/>
      </c>
      <c r="E72" s="33" t="e">
        <f t="shared" si="10"/>
        <v>#VALUE!</v>
      </c>
      <c r="F72" s="34" t="e">
        <f t="shared" si="11"/>
        <v>#VALUE!</v>
      </c>
      <c r="G72" s="33">
        <f t="shared" si="12"/>
      </c>
      <c r="H72" s="33">
        <f t="shared" si="13"/>
      </c>
      <c r="I72" s="33">
        <f t="shared" si="14"/>
      </c>
      <c r="J72" s="38"/>
      <c r="K72" s="38"/>
      <c r="L72" s="38"/>
      <c r="M72" s="41"/>
    </row>
    <row r="73" spans="1:13" ht="12.75">
      <c r="A73" s="18"/>
      <c r="B73" s="39"/>
      <c r="C73" s="40"/>
      <c r="D73" s="33">
        <f t="shared" si="9"/>
      </c>
      <c r="E73" s="33" t="e">
        <f t="shared" si="10"/>
        <v>#VALUE!</v>
      </c>
      <c r="F73" s="34" t="e">
        <f t="shared" si="11"/>
        <v>#VALUE!</v>
      </c>
      <c r="G73" s="33">
        <f t="shared" si="12"/>
      </c>
      <c r="H73" s="33">
        <f t="shared" si="13"/>
      </c>
      <c r="I73" s="33">
        <f t="shared" si="14"/>
      </c>
      <c r="J73" s="38"/>
      <c r="K73" s="38"/>
      <c r="L73" s="38"/>
      <c r="M73" s="41"/>
    </row>
    <row r="74" spans="1:13" ht="12.75">
      <c r="A74" s="18"/>
      <c r="B74" s="39"/>
      <c r="C74" s="40"/>
      <c r="D74" s="33">
        <f t="shared" si="9"/>
      </c>
      <c r="E74" s="33" t="e">
        <f t="shared" si="10"/>
        <v>#VALUE!</v>
      </c>
      <c r="F74" s="34" t="e">
        <f t="shared" si="11"/>
        <v>#VALUE!</v>
      </c>
      <c r="G74" s="33">
        <f t="shared" si="12"/>
      </c>
      <c r="H74" s="33">
        <f t="shared" si="13"/>
      </c>
      <c r="I74" s="33">
        <f t="shared" si="14"/>
      </c>
      <c r="J74" s="38"/>
      <c r="K74" s="38"/>
      <c r="L74" s="38"/>
      <c r="M74" s="41"/>
    </row>
    <row r="75" spans="1:13" ht="12.75">
      <c r="A75" s="18"/>
      <c r="B75" s="39"/>
      <c r="C75" s="40"/>
      <c r="D75" s="33">
        <f t="shared" si="9"/>
      </c>
      <c r="E75" s="33" t="e">
        <f t="shared" si="10"/>
        <v>#VALUE!</v>
      </c>
      <c r="F75" s="34" t="e">
        <f t="shared" si="11"/>
        <v>#VALUE!</v>
      </c>
      <c r="G75" s="33">
        <f t="shared" si="12"/>
      </c>
      <c r="H75" s="33">
        <f t="shared" si="13"/>
      </c>
      <c r="I75" s="33">
        <f t="shared" si="14"/>
      </c>
      <c r="J75" s="38"/>
      <c r="K75" s="38"/>
      <c r="L75" s="38"/>
      <c r="M75" s="41"/>
    </row>
    <row r="76" spans="1:13" ht="12.75">
      <c r="A76" s="18"/>
      <c r="B76" s="39"/>
      <c r="C76" s="40"/>
      <c r="D76" s="33">
        <f t="shared" si="9"/>
      </c>
      <c r="E76" s="33" t="e">
        <f t="shared" si="10"/>
        <v>#VALUE!</v>
      </c>
      <c r="F76" s="34" t="e">
        <f t="shared" si="11"/>
        <v>#VALUE!</v>
      </c>
      <c r="G76" s="33">
        <f t="shared" si="12"/>
      </c>
      <c r="H76" s="33">
        <f t="shared" si="13"/>
      </c>
      <c r="I76" s="33">
        <f t="shared" si="14"/>
      </c>
      <c r="J76" s="38"/>
      <c r="K76" s="38"/>
      <c r="L76" s="38"/>
      <c r="M76" s="41"/>
    </row>
    <row r="77" spans="1:13" ht="12.75">
      <c r="A77" s="18"/>
      <c r="B77" s="39"/>
      <c r="C77" s="40"/>
      <c r="D77" s="33">
        <f t="shared" si="9"/>
      </c>
      <c r="E77" s="33" t="e">
        <f t="shared" si="10"/>
        <v>#VALUE!</v>
      </c>
      <c r="F77" s="34" t="e">
        <f t="shared" si="11"/>
        <v>#VALUE!</v>
      </c>
      <c r="G77" s="33">
        <f t="shared" si="12"/>
      </c>
      <c r="H77" s="33">
        <f t="shared" si="13"/>
      </c>
      <c r="I77" s="33">
        <f t="shared" si="14"/>
      </c>
      <c r="J77" s="38"/>
      <c r="K77" s="38"/>
      <c r="L77" s="38"/>
      <c r="M77" s="41"/>
    </row>
    <row r="78" spans="1:13" ht="12.75">
      <c r="A78" s="18"/>
      <c r="B78" s="39"/>
      <c r="C78" s="40"/>
      <c r="D78" s="33">
        <f t="shared" si="9"/>
      </c>
      <c r="E78" s="33" t="e">
        <f t="shared" si="10"/>
        <v>#VALUE!</v>
      </c>
      <c r="F78" s="34" t="e">
        <f t="shared" si="11"/>
        <v>#VALUE!</v>
      </c>
      <c r="G78" s="33">
        <f t="shared" si="12"/>
      </c>
      <c r="H78" s="33">
        <f t="shared" si="13"/>
      </c>
      <c r="I78" s="33">
        <f t="shared" si="14"/>
      </c>
      <c r="J78" s="38"/>
      <c r="K78" s="38"/>
      <c r="L78" s="38"/>
      <c r="M78" s="41"/>
    </row>
    <row r="79" spans="1:13" ht="12.75">
      <c r="A79" s="18"/>
      <c r="B79" s="39"/>
      <c r="C79" s="40"/>
      <c r="D79" s="33">
        <f t="shared" si="9"/>
      </c>
      <c r="E79" s="33" t="e">
        <f t="shared" si="10"/>
        <v>#VALUE!</v>
      </c>
      <c r="F79" s="34" t="e">
        <f t="shared" si="11"/>
        <v>#VALUE!</v>
      </c>
      <c r="G79" s="33">
        <f t="shared" si="12"/>
      </c>
      <c r="H79" s="33">
        <f t="shared" si="13"/>
      </c>
      <c r="I79" s="33">
        <f t="shared" si="14"/>
      </c>
      <c r="J79" s="38"/>
      <c r="K79" s="38"/>
      <c r="L79" s="38"/>
      <c r="M79" s="41"/>
    </row>
    <row r="80" spans="1:13" ht="12.75">
      <c r="A80" s="18"/>
      <c r="B80" s="39"/>
      <c r="C80" s="40"/>
      <c r="D80" s="33">
        <f t="shared" si="6"/>
      </c>
      <c r="E80" s="33" t="e">
        <f>D80-D70</f>
        <v>#VALUE!</v>
      </c>
      <c r="F80" s="34" t="e">
        <f>E80/(B80-B70)</f>
        <v>#VALUE!</v>
      </c>
      <c r="G80" s="33">
        <f t="shared" si="7"/>
      </c>
      <c r="H80" s="33">
        <f t="shared" si="8"/>
      </c>
      <c r="I80" s="33">
        <f t="shared" si="5"/>
      </c>
      <c r="J80" s="38"/>
      <c r="K80" s="38"/>
      <c r="L80" s="38"/>
      <c r="M80" s="41"/>
    </row>
    <row r="81" spans="1:13" ht="12.75">
      <c r="A81" s="18"/>
      <c r="B81" s="18"/>
      <c r="C81" s="18"/>
      <c r="D81" s="33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2.75">
      <c r="A82" s="18"/>
      <c r="B82" s="18"/>
      <c r="C82" s="35" t="s">
        <v>31</v>
      </c>
      <c r="D82" s="36">
        <f>MAX(D23:D81)</f>
        <v>1134.5700000000002</v>
      </c>
      <c r="E82" s="21" t="s">
        <v>32</v>
      </c>
      <c r="F82" s="21"/>
      <c r="G82" s="35" t="s">
        <v>33</v>
      </c>
      <c r="H82" s="36">
        <f>MAX(H23:H80)</f>
        <v>0.8299999999999272</v>
      </c>
      <c r="I82" s="21" t="s">
        <v>34</v>
      </c>
      <c r="J82" s="18"/>
      <c r="K82" s="18"/>
      <c r="L82" s="18"/>
      <c r="M82" s="18"/>
    </row>
    <row r="83" spans="1:13" ht="12.75">
      <c r="A83" s="18"/>
      <c r="B83" s="18"/>
      <c r="C83" s="35" t="s">
        <v>35</v>
      </c>
      <c r="D83" s="36">
        <f>MIN(D23:D80)</f>
        <v>1133.21</v>
      </c>
      <c r="E83" s="21" t="s">
        <v>32</v>
      </c>
      <c r="F83" s="21"/>
      <c r="G83" s="35" t="s">
        <v>36</v>
      </c>
      <c r="H83" s="36">
        <f>MIN(H23:H80)</f>
        <v>-0.4900000000000091</v>
      </c>
      <c r="I83" s="21" t="s">
        <v>37</v>
      </c>
      <c r="J83" s="18"/>
      <c r="K83" s="18"/>
      <c r="L83" s="18"/>
      <c r="M83" s="18"/>
    </row>
    <row r="84" spans="1:13" ht="12.75">
      <c r="A84" s="18"/>
      <c r="B84" s="18"/>
      <c r="C84" s="21"/>
      <c r="D84" s="21"/>
      <c r="E84" s="21"/>
      <c r="F84" s="21"/>
      <c r="G84" s="35" t="s">
        <v>38</v>
      </c>
      <c r="H84" s="36">
        <f>AVERAGE(H23:H80)</f>
        <v>0.036923076923087064</v>
      </c>
      <c r="I84" s="21" t="s">
        <v>39</v>
      </c>
      <c r="J84" s="18"/>
      <c r="K84" s="18"/>
      <c r="L84" s="18"/>
      <c r="M84" s="18"/>
    </row>
  </sheetData>
  <sheetProtection sheet="1" objects="1" scenarios="1"/>
  <mergeCells count="3">
    <mergeCell ref="H18:I18"/>
    <mergeCell ref="H19:I19"/>
    <mergeCell ref="H20:I20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3">
      <selection activeCell="D49" sqref="D49"/>
    </sheetView>
  </sheetViews>
  <sheetFormatPr defaultColWidth="9.140625" defaultRowHeight="12.75"/>
  <cols>
    <col min="2" max="2" width="10.140625" style="0" bestFit="1" customWidth="1"/>
    <col min="3" max="3" width="11.00390625" style="0" customWidth="1"/>
    <col min="4" max="4" width="16.421875" style="0" customWidth="1"/>
    <col min="7" max="7" width="15.140625" style="0" customWidth="1"/>
    <col min="8" max="8" width="8.421875" style="0" customWidth="1"/>
  </cols>
  <sheetData>
    <row r="1" ht="15.75">
      <c r="B1" s="1" t="s">
        <v>0</v>
      </c>
    </row>
    <row r="3" spans="2:3" ht="12.75">
      <c r="B3" s="2" t="s">
        <v>1</v>
      </c>
      <c r="C3" s="3" t="s">
        <v>2</v>
      </c>
    </row>
    <row r="4" spans="2:3" ht="12.75">
      <c r="B4" s="2"/>
      <c r="C4" s="4" t="s">
        <v>3</v>
      </c>
    </row>
    <row r="5" ht="12.75">
      <c r="B5" s="2"/>
    </row>
    <row r="6" spans="2:3" ht="12.75">
      <c r="B6" s="2" t="s">
        <v>4</v>
      </c>
      <c r="C6" s="3" t="s">
        <v>40</v>
      </c>
    </row>
    <row r="7" spans="2:3" ht="12.75">
      <c r="B7" s="2" t="s">
        <v>6</v>
      </c>
      <c r="C7" s="5">
        <v>39550</v>
      </c>
    </row>
    <row r="8" spans="2:5" ht="12.75">
      <c r="B8" s="2" t="s">
        <v>7</v>
      </c>
      <c r="C8" s="37">
        <v>41139</v>
      </c>
      <c r="D8" s="2" t="s">
        <v>41</v>
      </c>
      <c r="E8" s="38" t="s">
        <v>53</v>
      </c>
    </row>
    <row r="9" ht="12.75">
      <c r="B9" s="2"/>
    </row>
    <row r="10" spans="2:3" ht="12.75">
      <c r="B10" s="2" t="s">
        <v>9</v>
      </c>
      <c r="C10" s="42" t="s">
        <v>70</v>
      </c>
    </row>
    <row r="12" spans="2:3" ht="12.75">
      <c r="B12" s="6" t="s">
        <v>10</v>
      </c>
      <c r="C12" s="3" t="s">
        <v>45</v>
      </c>
    </row>
    <row r="13" spans="2:11" ht="12.75">
      <c r="B13" s="2" t="s">
        <v>12</v>
      </c>
      <c r="C13" s="4" t="s">
        <v>46</v>
      </c>
      <c r="F13" s="7"/>
      <c r="G13" s="7"/>
      <c r="H13" s="7"/>
      <c r="K13" s="7"/>
    </row>
    <row r="14" spans="2:4" ht="12.75">
      <c r="B14" s="2" t="s">
        <v>14</v>
      </c>
      <c r="C14" s="8">
        <v>1132.98</v>
      </c>
      <c r="D14" t="s">
        <v>15</v>
      </c>
    </row>
    <row r="15" spans="2:11" ht="12.75">
      <c r="B15" s="2"/>
      <c r="C15" s="8">
        <v>1132.68</v>
      </c>
      <c r="D15" t="s">
        <v>16</v>
      </c>
      <c r="K15" s="9"/>
    </row>
    <row r="16" ht="12.75">
      <c r="K16" s="9"/>
    </row>
    <row r="18" spans="8:9" ht="12.75">
      <c r="H18" s="47" t="s">
        <v>17</v>
      </c>
      <c r="I18" s="47"/>
    </row>
    <row r="19" spans="3:9" ht="12.75">
      <c r="C19" s="10" t="s">
        <v>47</v>
      </c>
      <c r="D19" s="10" t="s">
        <v>19</v>
      </c>
      <c r="E19" t="s">
        <v>20</v>
      </c>
      <c r="F19" t="s">
        <v>21</v>
      </c>
      <c r="H19" s="47" t="s">
        <v>22</v>
      </c>
      <c r="I19" s="47"/>
    </row>
    <row r="20" spans="3:9" ht="12.75">
      <c r="C20" s="10" t="s">
        <v>23</v>
      </c>
      <c r="D20" s="10" t="s">
        <v>20</v>
      </c>
      <c r="E20" t="s">
        <v>24</v>
      </c>
      <c r="F20" t="s">
        <v>24</v>
      </c>
      <c r="G20" s="10" t="s">
        <v>25</v>
      </c>
      <c r="H20" s="48" t="s">
        <v>25</v>
      </c>
      <c r="I20" s="48"/>
    </row>
    <row r="21" spans="2:12" ht="13.5" thickBot="1">
      <c r="B21" s="11" t="s">
        <v>26</v>
      </c>
      <c r="C21" s="11" t="s">
        <v>44</v>
      </c>
      <c r="D21" s="11" t="s">
        <v>28</v>
      </c>
      <c r="E21" s="12" t="s">
        <v>27</v>
      </c>
      <c r="F21" s="12" t="s">
        <v>29</v>
      </c>
      <c r="G21" s="11" t="s">
        <v>28</v>
      </c>
      <c r="H21" s="11" t="s">
        <v>27</v>
      </c>
      <c r="I21" s="12" t="s">
        <v>49</v>
      </c>
      <c r="J21" s="12" t="s">
        <v>30</v>
      </c>
      <c r="K21" s="12"/>
      <c r="L21" s="12"/>
    </row>
    <row r="22" ht="13.5" thickTop="1"/>
    <row r="23" spans="1:12" ht="12.75">
      <c r="A23" s="13"/>
      <c r="B23" s="39">
        <v>40914</v>
      </c>
      <c r="C23" s="40">
        <v>15.5</v>
      </c>
      <c r="D23" s="14">
        <f aca="true" t="shared" si="0" ref="D23:D54">IF(OR(ISBLANK(B23),ISBLANK(C23)),"",$C$14+(C23/12))</f>
        <v>1134.2716666666668</v>
      </c>
      <c r="F23" s="13"/>
      <c r="G23" s="14">
        <f aca="true" t="shared" si="1" ref="G23:G54">IF(OR(ISBLANK(B23),ISBLANK(C23)),"",IF(OR(MONTH(B23)&gt;=11,MONTH(B23)&lt;5),1133.7,1134.4))</f>
        <v>1133.7</v>
      </c>
      <c r="H23" s="14">
        <f aca="true" t="shared" si="2" ref="H23:H54">IF(OR(ISBLANK(B23),ISBLANK(C23)),"",D23-G23)</f>
        <v>0.5716666666667152</v>
      </c>
      <c r="I23" s="14">
        <f>IF(OR(ISBLANK(B23),ISBLANK(C23)),"",H23*12)</f>
        <v>6.860000000000582</v>
      </c>
      <c r="J23" s="38"/>
      <c r="K23" s="38"/>
      <c r="L23" s="38"/>
    </row>
    <row r="24" spans="1:12" ht="12.75">
      <c r="A24" s="13"/>
      <c r="B24" s="39">
        <v>40925</v>
      </c>
      <c r="C24" s="40">
        <v>15.25</v>
      </c>
      <c r="D24" s="14">
        <f>IF(OR(ISBLANK(B24),ISBLANK(C24)),"",$C$14+(C24/12))</f>
        <v>1134.2508333333333</v>
      </c>
      <c r="E24" s="14">
        <f aca="true" t="shared" si="3" ref="E24:E70">D24-D23</f>
        <v>-0.020833333333484916</v>
      </c>
      <c r="F24" s="15">
        <f>E24/(B24-B23)</f>
        <v>-0.0018939393939531742</v>
      </c>
      <c r="G24" s="14">
        <f>IF(OR(ISBLANK(B24),ISBLANK(C24)),"",IF(OR(MONTH(B24)&gt;=11,MONTH(B24)&lt;5),1133.7,1134.4))</f>
        <v>1133.7</v>
      </c>
      <c r="H24" s="14">
        <f>IF(OR(ISBLANK(B24),ISBLANK(C24)),"",D24-G24)</f>
        <v>0.5508333333332303</v>
      </c>
      <c r="I24" s="14">
        <f>IF(OR(ISBLANK(B24),ISBLANK(C24)),"",H24*12)</f>
        <v>6.609999999998763</v>
      </c>
      <c r="J24" s="38"/>
      <c r="K24" s="38"/>
      <c r="L24" s="38"/>
    </row>
    <row r="25" spans="2:12" ht="12.75">
      <c r="B25" s="39">
        <v>40975</v>
      </c>
      <c r="C25" s="40">
        <v>17.5</v>
      </c>
      <c r="D25" s="14">
        <f t="shared" si="0"/>
        <v>1134.4383333333333</v>
      </c>
      <c r="E25" s="14">
        <f t="shared" si="3"/>
        <v>0.1875</v>
      </c>
      <c r="F25" s="15">
        <f>E25/(B25-B24)</f>
        <v>0.00375</v>
      </c>
      <c r="G25" s="14">
        <f t="shared" si="1"/>
        <v>1133.7</v>
      </c>
      <c r="H25" s="14">
        <f t="shared" si="2"/>
        <v>0.7383333333332303</v>
      </c>
      <c r="I25" s="14">
        <f aca="true" t="shared" si="4" ref="I25:I70">IF(OR(ISBLANK(B25),ISBLANK(C25)),"",H25*12)</f>
        <v>8.859999999998763</v>
      </c>
      <c r="J25" s="38"/>
      <c r="K25" s="38"/>
      <c r="L25" s="38"/>
    </row>
    <row r="26" spans="2:12" ht="12.75">
      <c r="B26" s="39">
        <v>40985</v>
      </c>
      <c r="C26" s="40">
        <v>17</v>
      </c>
      <c r="D26" s="14">
        <f t="shared" si="0"/>
        <v>1134.3966666666668</v>
      </c>
      <c r="E26" s="14">
        <f t="shared" si="3"/>
        <v>-0.041666666666515084</v>
      </c>
      <c r="F26" s="15">
        <f aca="true" t="shared" si="5" ref="F26:F70">E26/(B26-B25)</f>
        <v>-0.004166666666651509</v>
      </c>
      <c r="G26" s="14">
        <f t="shared" si="1"/>
        <v>1133.7</v>
      </c>
      <c r="H26" s="14">
        <f t="shared" si="2"/>
        <v>0.6966666666667152</v>
      </c>
      <c r="I26" s="14">
        <f t="shared" si="4"/>
        <v>8.360000000000582</v>
      </c>
      <c r="J26" s="38"/>
      <c r="K26" s="38"/>
      <c r="L26" s="38"/>
    </row>
    <row r="27" spans="2:12" ht="12.75">
      <c r="B27" s="39">
        <v>40988</v>
      </c>
      <c r="C27" s="40">
        <v>16.5</v>
      </c>
      <c r="D27" s="14">
        <f t="shared" si="0"/>
        <v>1134.355</v>
      </c>
      <c r="E27" s="14">
        <f t="shared" si="3"/>
        <v>-0.04166666666674246</v>
      </c>
      <c r="F27" s="15">
        <f t="shared" si="5"/>
        <v>-0.013888888888914153</v>
      </c>
      <c r="G27" s="14">
        <f t="shared" si="1"/>
        <v>1133.7</v>
      </c>
      <c r="H27" s="14">
        <f t="shared" si="2"/>
        <v>0.6549999999999727</v>
      </c>
      <c r="I27" s="14">
        <f t="shared" si="4"/>
        <v>7.859999999999673</v>
      </c>
      <c r="J27" s="38" t="s">
        <v>75</v>
      </c>
      <c r="K27" s="38"/>
      <c r="L27" s="38"/>
    </row>
    <row r="28" spans="2:12" ht="12.75">
      <c r="B28" s="39">
        <v>40992</v>
      </c>
      <c r="C28" s="40">
        <v>17</v>
      </c>
      <c r="D28" s="14">
        <f t="shared" si="0"/>
        <v>1134.3966666666668</v>
      </c>
      <c r="E28" s="14">
        <f t="shared" si="3"/>
        <v>0.04166666666674246</v>
      </c>
      <c r="F28" s="15">
        <f t="shared" si="5"/>
        <v>0.010416666666685614</v>
      </c>
      <c r="G28" s="14">
        <f t="shared" si="1"/>
        <v>1133.7</v>
      </c>
      <c r="H28" s="14">
        <f t="shared" si="2"/>
        <v>0.6966666666667152</v>
      </c>
      <c r="I28" s="14">
        <f t="shared" si="4"/>
        <v>8.360000000000582</v>
      </c>
      <c r="J28" s="38"/>
      <c r="K28" s="38"/>
      <c r="L28" s="38"/>
    </row>
    <row r="29" spans="2:12" ht="12.75">
      <c r="B29" s="39">
        <v>41010</v>
      </c>
      <c r="C29" s="40">
        <v>18</v>
      </c>
      <c r="D29" s="14">
        <f>IF(OR(ISBLANK(B29),ISBLANK(C29)),"",$C$14+(C29/12))</f>
        <v>1134.48</v>
      </c>
      <c r="E29" s="14">
        <f t="shared" si="3"/>
        <v>0.08333333333325754</v>
      </c>
      <c r="F29" s="15">
        <f>E29/(B29-B28)</f>
        <v>0.004629629629625419</v>
      </c>
      <c r="G29" s="14">
        <f>IF(OR(ISBLANK(B29),ISBLANK(C29)),"",IF(OR(MONTH(B29)&gt;=11,MONTH(B29)&lt;5),1133.7,1134.4))</f>
        <v>1133.7</v>
      </c>
      <c r="H29" s="14">
        <f>IF(OR(ISBLANK(B29),ISBLANK(C29)),"",D29-G29)</f>
        <v>0.7799999999999727</v>
      </c>
      <c r="I29" s="14">
        <f>IF(OR(ISBLANK(B29),ISBLANK(C29)),"",H29*12)</f>
        <v>9.359999999999673</v>
      </c>
      <c r="J29" s="38"/>
      <c r="K29" s="38"/>
      <c r="L29" s="38"/>
    </row>
    <row r="30" spans="2:12" ht="12.75">
      <c r="B30" s="39">
        <v>41014</v>
      </c>
      <c r="C30" s="40">
        <v>18</v>
      </c>
      <c r="D30" s="14">
        <f t="shared" si="0"/>
        <v>1134.48</v>
      </c>
      <c r="E30" s="14">
        <f t="shared" si="3"/>
        <v>0</v>
      </c>
      <c r="F30" s="15">
        <f>E30/(B30-B29)</f>
        <v>0</v>
      </c>
      <c r="G30" s="14">
        <f t="shared" si="1"/>
        <v>1133.7</v>
      </c>
      <c r="H30" s="14">
        <f t="shared" si="2"/>
        <v>0.7799999999999727</v>
      </c>
      <c r="I30" s="14">
        <f t="shared" si="4"/>
        <v>9.359999999999673</v>
      </c>
      <c r="J30" s="38"/>
      <c r="K30" s="38"/>
      <c r="L30" s="38"/>
    </row>
    <row r="31" spans="2:12" ht="12.75">
      <c r="B31" s="39">
        <v>41020</v>
      </c>
      <c r="C31" s="40">
        <v>19.5</v>
      </c>
      <c r="D31" s="14">
        <f t="shared" si="0"/>
        <v>1134.605</v>
      </c>
      <c r="E31" s="14">
        <f t="shared" si="3"/>
        <v>0.125</v>
      </c>
      <c r="F31" s="15">
        <f t="shared" si="5"/>
        <v>0.020833333333333332</v>
      </c>
      <c r="G31" s="14">
        <f t="shared" si="1"/>
        <v>1133.7</v>
      </c>
      <c r="H31" s="14">
        <f t="shared" si="2"/>
        <v>0.9049999999999727</v>
      </c>
      <c r="I31" s="14">
        <f t="shared" si="4"/>
        <v>10.859999999999673</v>
      </c>
      <c r="J31" s="38"/>
      <c r="K31" s="38"/>
      <c r="L31" s="38"/>
    </row>
    <row r="32" spans="2:12" ht="12.75">
      <c r="B32" s="39">
        <v>41026</v>
      </c>
      <c r="C32" s="40">
        <v>19</v>
      </c>
      <c r="D32" s="14">
        <f t="shared" si="0"/>
        <v>1134.5633333333333</v>
      </c>
      <c r="E32" s="14">
        <f t="shared" si="3"/>
        <v>-0.04166666666674246</v>
      </c>
      <c r="F32" s="15">
        <f t="shared" si="5"/>
        <v>-0.006944444444457076</v>
      </c>
      <c r="G32" s="14">
        <f t="shared" si="1"/>
        <v>1133.7</v>
      </c>
      <c r="H32" s="14">
        <f t="shared" si="2"/>
        <v>0.8633333333332303</v>
      </c>
      <c r="I32" s="14">
        <f t="shared" si="4"/>
        <v>10.359999999998763</v>
      </c>
      <c r="J32" s="38" t="s">
        <v>81</v>
      </c>
      <c r="K32" s="38"/>
      <c r="L32" s="38"/>
    </row>
    <row r="33" spans="2:12" ht="12.75">
      <c r="B33" s="39">
        <v>41035</v>
      </c>
      <c r="C33" s="40">
        <v>20</v>
      </c>
      <c r="D33" s="14">
        <f t="shared" si="0"/>
        <v>1134.6466666666668</v>
      </c>
      <c r="E33" s="14">
        <f t="shared" si="3"/>
        <v>0.08333333333348492</v>
      </c>
      <c r="F33" s="15">
        <f t="shared" si="5"/>
        <v>0.009259259259276101</v>
      </c>
      <c r="G33" s="14">
        <f t="shared" si="1"/>
        <v>1134.4</v>
      </c>
      <c r="H33" s="14">
        <f t="shared" si="2"/>
        <v>0.2466666666666697</v>
      </c>
      <c r="I33" s="14">
        <f t="shared" si="4"/>
        <v>2.9600000000000364</v>
      </c>
      <c r="J33" s="38" t="s">
        <v>82</v>
      </c>
      <c r="K33" s="38"/>
      <c r="L33" s="38"/>
    </row>
    <row r="34" spans="2:12" ht="12.75">
      <c r="B34" s="39">
        <v>41039</v>
      </c>
      <c r="C34" s="40">
        <v>19.25</v>
      </c>
      <c r="D34" s="14">
        <f t="shared" si="0"/>
        <v>1134.5841666666668</v>
      </c>
      <c r="E34" s="14">
        <f t="shared" si="3"/>
        <v>-0.0625</v>
      </c>
      <c r="F34" s="15">
        <f t="shared" si="5"/>
        <v>-0.015625</v>
      </c>
      <c r="G34" s="14">
        <f t="shared" si="1"/>
        <v>1134.4</v>
      </c>
      <c r="H34" s="14">
        <f t="shared" si="2"/>
        <v>0.1841666666666697</v>
      </c>
      <c r="I34" s="14">
        <f t="shared" si="4"/>
        <v>2.2100000000000364</v>
      </c>
      <c r="J34" s="38"/>
      <c r="K34" s="38"/>
      <c r="L34" s="38"/>
    </row>
    <row r="35" spans="2:12" ht="12.75">
      <c r="B35" s="39">
        <v>41043</v>
      </c>
      <c r="C35" s="40">
        <v>18</v>
      </c>
      <c r="D35" s="14">
        <f t="shared" si="0"/>
        <v>1134.48</v>
      </c>
      <c r="E35" s="14">
        <f t="shared" si="3"/>
        <v>-0.10416666666674246</v>
      </c>
      <c r="F35" s="15">
        <f t="shared" si="5"/>
        <v>-0.026041666666685614</v>
      </c>
      <c r="G35" s="14">
        <f t="shared" si="1"/>
        <v>1134.4</v>
      </c>
      <c r="H35" s="14">
        <f t="shared" si="2"/>
        <v>0.07999999999992724</v>
      </c>
      <c r="I35" s="14">
        <f t="shared" si="4"/>
        <v>0.9599999999991269</v>
      </c>
      <c r="J35" s="38"/>
      <c r="K35" s="38"/>
      <c r="L35" s="38"/>
    </row>
    <row r="36" spans="2:12" ht="12.75">
      <c r="B36" s="39">
        <v>41046</v>
      </c>
      <c r="C36" s="40">
        <v>17.75</v>
      </c>
      <c r="D36" s="14">
        <f t="shared" si="0"/>
        <v>1134.4591666666668</v>
      </c>
      <c r="E36" s="14">
        <f t="shared" si="3"/>
        <v>-0.020833333333257542</v>
      </c>
      <c r="F36" s="15">
        <f t="shared" si="5"/>
        <v>-0.00694444444441918</v>
      </c>
      <c r="G36" s="14">
        <f t="shared" si="1"/>
        <v>1134.4</v>
      </c>
      <c r="H36" s="14">
        <f t="shared" si="2"/>
        <v>0.0591666666666697</v>
      </c>
      <c r="I36" s="14">
        <f t="shared" si="4"/>
        <v>0.7100000000000364</v>
      </c>
      <c r="J36" s="38"/>
      <c r="K36" s="38"/>
      <c r="L36" s="38"/>
    </row>
    <row r="37" spans="2:12" ht="12.75">
      <c r="B37" s="39">
        <v>41051</v>
      </c>
      <c r="C37" s="40">
        <v>18</v>
      </c>
      <c r="D37" s="14">
        <f t="shared" si="0"/>
        <v>1134.48</v>
      </c>
      <c r="E37" s="14">
        <f t="shared" si="3"/>
        <v>0.020833333333257542</v>
      </c>
      <c r="F37" s="15">
        <f t="shared" si="5"/>
        <v>0.004166666666651509</v>
      </c>
      <c r="G37" s="14">
        <f t="shared" si="1"/>
        <v>1134.4</v>
      </c>
      <c r="H37" s="14">
        <f t="shared" si="2"/>
        <v>0.07999999999992724</v>
      </c>
      <c r="I37" s="14">
        <f t="shared" si="4"/>
        <v>0.9599999999991269</v>
      </c>
      <c r="J37" s="38"/>
      <c r="K37" s="38"/>
      <c r="L37" s="38"/>
    </row>
    <row r="38" spans="2:12" ht="12.75">
      <c r="B38" s="39">
        <v>41060</v>
      </c>
      <c r="C38" s="40">
        <v>18</v>
      </c>
      <c r="D38" s="14">
        <f t="shared" si="0"/>
        <v>1134.48</v>
      </c>
      <c r="E38" s="14">
        <f t="shared" si="3"/>
        <v>0</v>
      </c>
      <c r="F38" s="15">
        <f t="shared" si="5"/>
        <v>0</v>
      </c>
      <c r="G38" s="14">
        <f t="shared" si="1"/>
        <v>1134.4</v>
      </c>
      <c r="H38" s="14">
        <f t="shared" si="2"/>
        <v>0.07999999999992724</v>
      </c>
      <c r="I38" s="14">
        <f t="shared" si="4"/>
        <v>0.9599999999991269</v>
      </c>
      <c r="J38" s="38"/>
      <c r="K38" s="38"/>
      <c r="L38" s="38"/>
    </row>
    <row r="39" spans="2:12" ht="12.75">
      <c r="B39" s="39">
        <v>41062</v>
      </c>
      <c r="C39" s="40">
        <v>18</v>
      </c>
      <c r="D39" s="14">
        <f t="shared" si="0"/>
        <v>1134.48</v>
      </c>
      <c r="E39" s="14">
        <f t="shared" si="3"/>
        <v>0</v>
      </c>
      <c r="F39" s="15">
        <f t="shared" si="5"/>
        <v>0</v>
      </c>
      <c r="G39" s="14">
        <f t="shared" si="1"/>
        <v>1134.4</v>
      </c>
      <c r="H39" s="14">
        <f t="shared" si="2"/>
        <v>0.07999999999992724</v>
      </c>
      <c r="I39" s="14">
        <f t="shared" si="4"/>
        <v>0.9599999999991269</v>
      </c>
      <c r="J39" s="38"/>
      <c r="K39" s="38"/>
      <c r="L39" s="38"/>
    </row>
    <row r="40" spans="2:12" ht="12.75">
      <c r="B40" s="39">
        <v>41072</v>
      </c>
      <c r="C40" s="40">
        <v>17.5</v>
      </c>
      <c r="D40" s="14">
        <f t="shared" si="0"/>
        <v>1134.4383333333333</v>
      </c>
      <c r="E40" s="14">
        <f t="shared" si="3"/>
        <v>-0.04166666666674246</v>
      </c>
      <c r="F40" s="15">
        <f t="shared" si="5"/>
        <v>-0.004166666666674246</v>
      </c>
      <c r="G40" s="14">
        <f t="shared" si="1"/>
        <v>1134.4</v>
      </c>
      <c r="H40" s="14">
        <f t="shared" si="2"/>
        <v>0.03833333333318478</v>
      </c>
      <c r="I40" s="14">
        <f t="shared" si="4"/>
        <v>0.4599999999982174</v>
      </c>
      <c r="J40" s="38"/>
      <c r="K40" s="38"/>
      <c r="L40" s="38"/>
    </row>
    <row r="41" spans="2:12" ht="12.75">
      <c r="B41" s="39">
        <v>41073</v>
      </c>
      <c r="C41" s="40">
        <v>17.25</v>
      </c>
      <c r="D41" s="14">
        <f t="shared" si="0"/>
        <v>1134.4175</v>
      </c>
      <c r="E41" s="14">
        <f t="shared" si="3"/>
        <v>-0.020833333333257542</v>
      </c>
      <c r="F41" s="15">
        <f t="shared" si="5"/>
        <v>-0.020833333333257542</v>
      </c>
      <c r="G41" s="14">
        <f t="shared" si="1"/>
        <v>1134.4</v>
      </c>
      <c r="H41" s="14">
        <f t="shared" si="2"/>
        <v>0.01749999999992724</v>
      </c>
      <c r="I41" s="14">
        <f t="shared" si="4"/>
        <v>0.20999999999912689</v>
      </c>
      <c r="J41" s="38"/>
      <c r="K41" s="38"/>
      <c r="L41" s="38"/>
    </row>
    <row r="42" spans="2:12" ht="12.75">
      <c r="B42" s="39">
        <v>41082</v>
      </c>
      <c r="C42" s="40">
        <v>18.25</v>
      </c>
      <c r="D42" s="14">
        <f t="shared" si="0"/>
        <v>1134.5008333333333</v>
      </c>
      <c r="E42" s="14">
        <f t="shared" si="3"/>
        <v>0.08333333333325754</v>
      </c>
      <c r="F42" s="15">
        <f t="shared" si="5"/>
        <v>0.009259259259250838</v>
      </c>
      <c r="G42" s="14">
        <f t="shared" si="1"/>
        <v>1134.4</v>
      </c>
      <c r="H42" s="14">
        <f t="shared" si="2"/>
        <v>0.10083333333318478</v>
      </c>
      <c r="I42" s="14">
        <f t="shared" si="4"/>
        <v>1.2099999999982174</v>
      </c>
      <c r="J42" s="38"/>
      <c r="K42" s="38"/>
      <c r="L42" s="38"/>
    </row>
    <row r="43" spans="2:12" ht="12.75">
      <c r="B43" s="39">
        <v>41087</v>
      </c>
      <c r="C43" s="40">
        <v>18</v>
      </c>
      <c r="D43" s="14">
        <f t="shared" si="0"/>
        <v>1134.48</v>
      </c>
      <c r="E43" s="14">
        <f t="shared" si="3"/>
        <v>-0.020833333333257542</v>
      </c>
      <c r="F43" s="15">
        <f t="shared" si="5"/>
        <v>-0.004166666666651509</v>
      </c>
      <c r="G43" s="14">
        <f t="shared" si="1"/>
        <v>1134.4</v>
      </c>
      <c r="H43" s="14">
        <f t="shared" si="2"/>
        <v>0.07999999999992724</v>
      </c>
      <c r="I43" s="14">
        <f t="shared" si="4"/>
        <v>0.9599999999991269</v>
      </c>
      <c r="J43" s="38"/>
      <c r="K43" s="38"/>
      <c r="L43" s="38"/>
    </row>
    <row r="44" spans="2:12" ht="12.75">
      <c r="B44" s="39">
        <v>41092</v>
      </c>
      <c r="C44" s="40">
        <v>17.25</v>
      </c>
      <c r="D44" s="14">
        <f t="shared" si="0"/>
        <v>1134.4175</v>
      </c>
      <c r="E44" s="14">
        <f t="shared" si="3"/>
        <v>-0.0625</v>
      </c>
      <c r="F44" s="15">
        <f t="shared" si="5"/>
        <v>-0.0125</v>
      </c>
      <c r="G44" s="14">
        <f t="shared" si="1"/>
        <v>1134.4</v>
      </c>
      <c r="H44" s="14">
        <f t="shared" si="2"/>
        <v>0.01749999999992724</v>
      </c>
      <c r="I44" s="14">
        <f t="shared" si="4"/>
        <v>0.20999999999912689</v>
      </c>
      <c r="J44" s="38"/>
      <c r="K44" s="38"/>
      <c r="L44" s="38"/>
    </row>
    <row r="45" spans="2:12" ht="12.75">
      <c r="B45" s="39">
        <v>41099</v>
      </c>
      <c r="C45" s="40">
        <v>17.25</v>
      </c>
      <c r="D45" s="14">
        <f t="shared" si="0"/>
        <v>1134.4175</v>
      </c>
      <c r="E45" s="14">
        <f t="shared" si="3"/>
        <v>0</v>
      </c>
      <c r="F45" s="15">
        <f t="shared" si="5"/>
        <v>0</v>
      </c>
      <c r="G45" s="14">
        <f t="shared" si="1"/>
        <v>1134.4</v>
      </c>
      <c r="H45" s="14">
        <f t="shared" si="2"/>
        <v>0.01749999999992724</v>
      </c>
      <c r="I45" s="14">
        <f t="shared" si="4"/>
        <v>0.20999999999912689</v>
      </c>
      <c r="J45" s="38"/>
      <c r="K45" s="38"/>
      <c r="L45" s="38"/>
    </row>
    <row r="46" spans="2:12" ht="12.75">
      <c r="B46" s="39">
        <v>41112</v>
      </c>
      <c r="C46" s="40">
        <v>16.75</v>
      </c>
      <c r="D46" s="14">
        <f t="shared" si="0"/>
        <v>1134.3758333333333</v>
      </c>
      <c r="E46" s="14">
        <f t="shared" si="3"/>
        <v>-0.04166666666674246</v>
      </c>
      <c r="F46" s="15">
        <f t="shared" si="5"/>
        <v>-0.0032051282051340354</v>
      </c>
      <c r="G46" s="14">
        <f t="shared" si="1"/>
        <v>1134.4</v>
      </c>
      <c r="H46" s="14">
        <f t="shared" si="2"/>
        <v>-0.024166666666815217</v>
      </c>
      <c r="I46" s="14">
        <f t="shared" si="4"/>
        <v>-0.2900000000017826</v>
      </c>
      <c r="J46" s="38"/>
      <c r="K46" s="38"/>
      <c r="L46" s="38"/>
    </row>
    <row r="47" spans="2:12" ht="12.75">
      <c r="B47" s="39">
        <v>41127</v>
      </c>
      <c r="C47" s="40">
        <v>17.5</v>
      </c>
      <c r="D47" s="14">
        <f t="shared" si="0"/>
        <v>1134.4383333333333</v>
      </c>
      <c r="E47" s="14">
        <f t="shared" si="3"/>
        <v>0.0625</v>
      </c>
      <c r="F47" s="15">
        <f t="shared" si="5"/>
        <v>0.004166666666666667</v>
      </c>
      <c r="G47" s="14">
        <f t="shared" si="1"/>
        <v>1134.4</v>
      </c>
      <c r="H47" s="14">
        <f t="shared" si="2"/>
        <v>0.03833333333318478</v>
      </c>
      <c r="I47" s="14">
        <f t="shared" si="4"/>
        <v>0.4599999999982174</v>
      </c>
      <c r="J47" s="38"/>
      <c r="K47" s="38"/>
      <c r="L47" s="38"/>
    </row>
    <row r="48" spans="2:12" ht="12.75">
      <c r="B48" s="39">
        <v>41139</v>
      </c>
      <c r="C48" s="40">
        <v>17.5</v>
      </c>
      <c r="D48" s="14">
        <f t="shared" si="0"/>
        <v>1134.4383333333333</v>
      </c>
      <c r="E48" s="14">
        <f t="shared" si="3"/>
        <v>0</v>
      </c>
      <c r="F48" s="15">
        <f t="shared" si="5"/>
        <v>0</v>
      </c>
      <c r="G48" s="14">
        <f t="shared" si="1"/>
        <v>1134.4</v>
      </c>
      <c r="H48" s="14">
        <f t="shared" si="2"/>
        <v>0.03833333333318478</v>
      </c>
      <c r="I48" s="14">
        <f t="shared" si="4"/>
        <v>0.4599999999982174</v>
      </c>
      <c r="J48" s="38"/>
      <c r="K48" s="38"/>
      <c r="L48" s="38"/>
    </row>
    <row r="49" spans="2:12" ht="12.75">
      <c r="B49" s="39"/>
      <c r="C49" s="40"/>
      <c r="D49" s="14">
        <f t="shared" si="0"/>
      </c>
      <c r="E49" s="14" t="e">
        <f t="shared" si="3"/>
        <v>#VALUE!</v>
      </c>
      <c r="F49" s="15" t="e">
        <f t="shared" si="5"/>
        <v>#VALUE!</v>
      </c>
      <c r="G49" s="14">
        <f t="shared" si="1"/>
      </c>
      <c r="H49" s="14">
        <f t="shared" si="2"/>
      </c>
      <c r="I49" s="14">
        <f t="shared" si="4"/>
      </c>
      <c r="J49" s="38"/>
      <c r="K49" s="38"/>
      <c r="L49" s="38"/>
    </row>
    <row r="50" spans="2:12" ht="12.75">
      <c r="B50" s="39"/>
      <c r="C50" s="40"/>
      <c r="D50" s="14">
        <f t="shared" si="0"/>
      </c>
      <c r="E50" s="14" t="e">
        <f t="shared" si="3"/>
        <v>#VALUE!</v>
      </c>
      <c r="F50" s="15" t="e">
        <f t="shared" si="5"/>
        <v>#VALUE!</v>
      </c>
      <c r="G50" s="14">
        <f t="shared" si="1"/>
      </c>
      <c r="H50" s="14">
        <f t="shared" si="2"/>
      </c>
      <c r="I50" s="14">
        <f t="shared" si="4"/>
      </c>
      <c r="J50" s="38"/>
      <c r="K50" s="38"/>
      <c r="L50" s="38"/>
    </row>
    <row r="51" spans="2:12" ht="12.75">
      <c r="B51" s="39"/>
      <c r="C51" s="40"/>
      <c r="D51" s="14">
        <f t="shared" si="0"/>
      </c>
      <c r="E51" s="14" t="e">
        <f t="shared" si="3"/>
        <v>#VALUE!</v>
      </c>
      <c r="F51" s="15" t="e">
        <f t="shared" si="5"/>
        <v>#VALUE!</v>
      </c>
      <c r="G51" s="14">
        <f t="shared" si="1"/>
      </c>
      <c r="H51" s="14">
        <f t="shared" si="2"/>
      </c>
      <c r="I51" s="14">
        <f t="shared" si="4"/>
      </c>
      <c r="J51" s="38"/>
      <c r="K51" s="38"/>
      <c r="L51" s="38"/>
    </row>
    <row r="52" spans="2:12" ht="12.75">
      <c r="B52" s="39"/>
      <c r="C52" s="40"/>
      <c r="D52" s="14">
        <f t="shared" si="0"/>
      </c>
      <c r="E52" s="14" t="e">
        <f t="shared" si="3"/>
        <v>#VALUE!</v>
      </c>
      <c r="F52" s="15" t="e">
        <f t="shared" si="5"/>
        <v>#VALUE!</v>
      </c>
      <c r="G52" s="14">
        <f t="shared" si="1"/>
      </c>
      <c r="H52" s="14">
        <f t="shared" si="2"/>
      </c>
      <c r="I52" s="14">
        <f t="shared" si="4"/>
      </c>
      <c r="J52" s="38"/>
      <c r="K52" s="38"/>
      <c r="L52" s="38"/>
    </row>
    <row r="53" spans="2:12" ht="12.75">
      <c r="B53" s="39"/>
      <c r="C53" s="40"/>
      <c r="D53" s="14">
        <f t="shared" si="0"/>
      </c>
      <c r="E53" s="14" t="e">
        <f t="shared" si="3"/>
        <v>#VALUE!</v>
      </c>
      <c r="F53" s="15" t="e">
        <f t="shared" si="5"/>
        <v>#VALUE!</v>
      </c>
      <c r="G53" s="14">
        <f t="shared" si="1"/>
      </c>
      <c r="H53" s="14">
        <f t="shared" si="2"/>
      </c>
      <c r="I53" s="14">
        <f t="shared" si="4"/>
      </c>
      <c r="J53" s="38"/>
      <c r="K53" s="38"/>
      <c r="L53" s="38"/>
    </row>
    <row r="54" spans="2:12" ht="12.75">
      <c r="B54" s="39"/>
      <c r="C54" s="40"/>
      <c r="D54" s="14">
        <f t="shared" si="0"/>
      </c>
      <c r="E54" s="14" t="e">
        <f t="shared" si="3"/>
        <v>#VALUE!</v>
      </c>
      <c r="F54" s="15" t="e">
        <f t="shared" si="5"/>
        <v>#VALUE!</v>
      </c>
      <c r="G54" s="14">
        <f t="shared" si="1"/>
      </c>
      <c r="H54" s="14">
        <f t="shared" si="2"/>
      </c>
      <c r="I54" s="14">
        <f t="shared" si="4"/>
      </c>
      <c r="J54" s="38"/>
      <c r="K54" s="38"/>
      <c r="L54" s="38"/>
    </row>
    <row r="55" spans="2:12" ht="12.75">
      <c r="B55" s="39"/>
      <c r="C55" s="40"/>
      <c r="D55" s="14">
        <f aca="true" t="shared" si="6" ref="D55:D70">IF(OR(ISBLANK(B55),ISBLANK(C55)),"",$C$14+(C55/12))</f>
      </c>
      <c r="E55" s="14" t="e">
        <f t="shared" si="3"/>
        <v>#VALUE!</v>
      </c>
      <c r="F55" s="15" t="e">
        <f t="shared" si="5"/>
        <v>#VALUE!</v>
      </c>
      <c r="G55" s="14">
        <f aca="true" t="shared" si="7" ref="G55:G70">IF(OR(ISBLANK(B55),ISBLANK(C55)),"",IF(OR(MONTH(B55)&gt;=11,MONTH(B55)&lt;5),1133.7,1134.4))</f>
      </c>
      <c r="H55" s="14">
        <f aca="true" t="shared" si="8" ref="H55:H70">IF(OR(ISBLANK(B55),ISBLANK(C55)),"",D55-G55)</f>
      </c>
      <c r="I55" s="14">
        <f t="shared" si="4"/>
      </c>
      <c r="J55" s="38"/>
      <c r="K55" s="38"/>
      <c r="L55" s="38"/>
    </row>
    <row r="56" spans="2:12" ht="12.75">
      <c r="B56" s="39"/>
      <c r="C56" s="40"/>
      <c r="D56" s="14">
        <f t="shared" si="6"/>
      </c>
      <c r="E56" s="14" t="e">
        <f t="shared" si="3"/>
        <v>#VALUE!</v>
      </c>
      <c r="F56" s="15" t="e">
        <f t="shared" si="5"/>
        <v>#VALUE!</v>
      </c>
      <c r="G56" s="14">
        <f t="shared" si="7"/>
      </c>
      <c r="H56" s="14">
        <f t="shared" si="8"/>
      </c>
      <c r="I56" s="14">
        <f t="shared" si="4"/>
      </c>
      <c r="J56" s="38"/>
      <c r="K56" s="38"/>
      <c r="L56" s="38"/>
    </row>
    <row r="57" spans="2:12" ht="12.75">
      <c r="B57" s="39"/>
      <c r="C57" s="40"/>
      <c r="D57" s="14">
        <f t="shared" si="6"/>
      </c>
      <c r="E57" s="14" t="e">
        <f t="shared" si="3"/>
        <v>#VALUE!</v>
      </c>
      <c r="F57" s="15" t="e">
        <f t="shared" si="5"/>
        <v>#VALUE!</v>
      </c>
      <c r="G57" s="14">
        <f t="shared" si="7"/>
      </c>
      <c r="H57" s="14">
        <f t="shared" si="8"/>
      </c>
      <c r="I57" s="14">
        <f t="shared" si="4"/>
      </c>
      <c r="J57" s="38"/>
      <c r="K57" s="38"/>
      <c r="L57" s="38"/>
    </row>
    <row r="58" spans="2:12" ht="12.75">
      <c r="B58" s="39"/>
      <c r="C58" s="40"/>
      <c r="D58" s="14">
        <f t="shared" si="6"/>
      </c>
      <c r="E58" s="14" t="e">
        <f t="shared" si="3"/>
        <v>#VALUE!</v>
      </c>
      <c r="F58" s="15" t="e">
        <f t="shared" si="5"/>
        <v>#VALUE!</v>
      </c>
      <c r="G58" s="14">
        <f t="shared" si="7"/>
      </c>
      <c r="H58" s="14">
        <f t="shared" si="8"/>
      </c>
      <c r="I58" s="14">
        <f t="shared" si="4"/>
      </c>
      <c r="J58" s="38"/>
      <c r="K58" s="38"/>
      <c r="L58" s="38"/>
    </row>
    <row r="59" spans="2:12" ht="12.75">
      <c r="B59" s="39"/>
      <c r="C59" s="40"/>
      <c r="D59" s="14">
        <f t="shared" si="6"/>
      </c>
      <c r="E59" s="14" t="e">
        <f t="shared" si="3"/>
        <v>#VALUE!</v>
      </c>
      <c r="F59" s="15" t="e">
        <f t="shared" si="5"/>
        <v>#VALUE!</v>
      </c>
      <c r="G59" s="14">
        <f t="shared" si="7"/>
      </c>
      <c r="H59" s="14">
        <f t="shared" si="8"/>
      </c>
      <c r="I59" s="14">
        <f t="shared" si="4"/>
      </c>
      <c r="J59" s="38"/>
      <c r="K59" s="38"/>
      <c r="L59" s="38"/>
    </row>
    <row r="60" spans="2:12" ht="12.75">
      <c r="B60" s="39"/>
      <c r="C60" s="40"/>
      <c r="D60" s="14">
        <f t="shared" si="6"/>
      </c>
      <c r="E60" s="14" t="e">
        <f t="shared" si="3"/>
        <v>#VALUE!</v>
      </c>
      <c r="F60" s="15" t="e">
        <f t="shared" si="5"/>
        <v>#VALUE!</v>
      </c>
      <c r="G60" s="14">
        <f t="shared" si="7"/>
      </c>
      <c r="H60" s="14">
        <f t="shared" si="8"/>
      </c>
      <c r="I60" s="14">
        <f t="shared" si="4"/>
      </c>
      <c r="J60" s="38"/>
      <c r="K60" s="38"/>
      <c r="L60" s="38"/>
    </row>
    <row r="61" spans="2:12" ht="12.75">
      <c r="B61" s="39"/>
      <c r="C61" s="40"/>
      <c r="D61" s="14">
        <f t="shared" si="6"/>
      </c>
      <c r="E61" s="14" t="e">
        <f t="shared" si="3"/>
        <v>#VALUE!</v>
      </c>
      <c r="F61" s="15" t="e">
        <f t="shared" si="5"/>
        <v>#VALUE!</v>
      </c>
      <c r="G61" s="14">
        <f t="shared" si="7"/>
      </c>
      <c r="H61" s="14">
        <f t="shared" si="8"/>
      </c>
      <c r="I61" s="14">
        <f t="shared" si="4"/>
      </c>
      <c r="J61" s="38"/>
      <c r="K61" s="38"/>
      <c r="L61" s="38"/>
    </row>
    <row r="62" spans="2:12" ht="12.75">
      <c r="B62" s="39"/>
      <c r="C62" s="40"/>
      <c r="D62" s="14">
        <f t="shared" si="6"/>
      </c>
      <c r="E62" s="14" t="e">
        <f t="shared" si="3"/>
        <v>#VALUE!</v>
      </c>
      <c r="F62" s="15" t="e">
        <f t="shared" si="5"/>
        <v>#VALUE!</v>
      </c>
      <c r="G62" s="14">
        <f t="shared" si="7"/>
      </c>
      <c r="H62" s="14">
        <f t="shared" si="8"/>
      </c>
      <c r="I62" s="14">
        <f t="shared" si="4"/>
      </c>
      <c r="J62" s="38"/>
      <c r="K62" s="38"/>
      <c r="L62" s="38"/>
    </row>
    <row r="63" spans="2:12" ht="12.75">
      <c r="B63" s="39"/>
      <c r="C63" s="40"/>
      <c r="D63" s="14">
        <f t="shared" si="6"/>
      </c>
      <c r="E63" s="14" t="e">
        <f t="shared" si="3"/>
        <v>#VALUE!</v>
      </c>
      <c r="F63" s="15" t="e">
        <f t="shared" si="5"/>
        <v>#VALUE!</v>
      </c>
      <c r="G63" s="14">
        <f t="shared" si="7"/>
      </c>
      <c r="H63" s="14">
        <f t="shared" si="8"/>
      </c>
      <c r="I63" s="14">
        <f t="shared" si="4"/>
      </c>
      <c r="J63" s="38"/>
      <c r="K63" s="38"/>
      <c r="L63" s="38"/>
    </row>
    <row r="64" spans="2:12" ht="12.75">
      <c r="B64" s="39"/>
      <c r="C64" s="40"/>
      <c r="D64" s="14">
        <f t="shared" si="6"/>
      </c>
      <c r="E64" s="14" t="e">
        <f t="shared" si="3"/>
        <v>#VALUE!</v>
      </c>
      <c r="F64" s="15" t="e">
        <f t="shared" si="5"/>
        <v>#VALUE!</v>
      </c>
      <c r="G64" s="14">
        <f t="shared" si="7"/>
      </c>
      <c r="H64" s="14">
        <f t="shared" si="8"/>
      </c>
      <c r="I64" s="14">
        <f t="shared" si="4"/>
      </c>
      <c r="J64" s="38"/>
      <c r="K64" s="38"/>
      <c r="L64" s="38"/>
    </row>
    <row r="65" spans="2:12" ht="12.75">
      <c r="B65" s="39"/>
      <c r="C65" s="40"/>
      <c r="D65" s="14">
        <f t="shared" si="6"/>
      </c>
      <c r="E65" s="14" t="e">
        <f t="shared" si="3"/>
        <v>#VALUE!</v>
      </c>
      <c r="F65" s="15" t="e">
        <f t="shared" si="5"/>
        <v>#VALUE!</v>
      </c>
      <c r="G65" s="14">
        <f t="shared" si="7"/>
      </c>
      <c r="H65" s="14">
        <f t="shared" si="8"/>
      </c>
      <c r="I65" s="14">
        <f t="shared" si="4"/>
      </c>
      <c r="J65" s="38"/>
      <c r="K65" s="38"/>
      <c r="L65" s="38"/>
    </row>
    <row r="66" spans="2:12" ht="12.75">
      <c r="B66" s="39"/>
      <c r="C66" s="40"/>
      <c r="D66" s="14">
        <f t="shared" si="6"/>
      </c>
      <c r="E66" s="14" t="e">
        <f t="shared" si="3"/>
        <v>#VALUE!</v>
      </c>
      <c r="F66" s="15" t="e">
        <f t="shared" si="5"/>
        <v>#VALUE!</v>
      </c>
      <c r="G66" s="14">
        <f t="shared" si="7"/>
      </c>
      <c r="H66" s="14">
        <f t="shared" si="8"/>
      </c>
      <c r="I66" s="14">
        <f t="shared" si="4"/>
      </c>
      <c r="J66" s="38"/>
      <c r="K66" s="38"/>
      <c r="L66" s="38"/>
    </row>
    <row r="67" spans="2:12" ht="12.75">
      <c r="B67" s="39"/>
      <c r="C67" s="40"/>
      <c r="D67" s="14">
        <f t="shared" si="6"/>
      </c>
      <c r="E67" s="14" t="e">
        <f t="shared" si="3"/>
        <v>#VALUE!</v>
      </c>
      <c r="F67" s="15" t="e">
        <f t="shared" si="5"/>
        <v>#VALUE!</v>
      </c>
      <c r="G67" s="14">
        <f t="shared" si="7"/>
      </c>
      <c r="H67" s="14">
        <f t="shared" si="8"/>
      </c>
      <c r="I67" s="14">
        <f t="shared" si="4"/>
      </c>
      <c r="J67" s="38"/>
      <c r="K67" s="38"/>
      <c r="L67" s="38"/>
    </row>
    <row r="68" spans="2:12" ht="12.75">
      <c r="B68" s="39"/>
      <c r="C68" s="40"/>
      <c r="D68" s="14">
        <f t="shared" si="6"/>
      </c>
      <c r="E68" s="14" t="e">
        <f t="shared" si="3"/>
        <v>#VALUE!</v>
      </c>
      <c r="F68" s="15" t="e">
        <f t="shared" si="5"/>
        <v>#VALUE!</v>
      </c>
      <c r="G68" s="14">
        <f t="shared" si="7"/>
      </c>
      <c r="H68" s="14">
        <f t="shared" si="8"/>
      </c>
      <c r="I68" s="14">
        <f t="shared" si="4"/>
      </c>
      <c r="J68" s="38"/>
      <c r="K68" s="38"/>
      <c r="L68" s="38"/>
    </row>
    <row r="69" spans="2:12" ht="12.75">
      <c r="B69" s="39"/>
      <c r="C69" s="40"/>
      <c r="D69" s="14">
        <f t="shared" si="6"/>
      </c>
      <c r="E69" s="14" t="e">
        <f t="shared" si="3"/>
        <v>#VALUE!</v>
      </c>
      <c r="F69" s="15" t="e">
        <f t="shared" si="5"/>
        <v>#VALUE!</v>
      </c>
      <c r="G69" s="14">
        <f t="shared" si="7"/>
      </c>
      <c r="H69" s="14">
        <f t="shared" si="8"/>
      </c>
      <c r="I69" s="14">
        <f t="shared" si="4"/>
      </c>
      <c r="J69" s="38"/>
      <c r="K69" s="38"/>
      <c r="L69" s="38"/>
    </row>
    <row r="70" spans="2:12" ht="12.75">
      <c r="B70" s="39"/>
      <c r="C70" s="40"/>
      <c r="D70" s="14">
        <f t="shared" si="6"/>
      </c>
      <c r="E70" s="14" t="e">
        <f t="shared" si="3"/>
        <v>#VALUE!</v>
      </c>
      <c r="F70" s="15" t="e">
        <f t="shared" si="5"/>
        <v>#VALUE!</v>
      </c>
      <c r="G70" s="14">
        <f t="shared" si="7"/>
      </c>
      <c r="H70" s="14">
        <f t="shared" si="8"/>
      </c>
      <c r="I70" s="14">
        <f t="shared" si="4"/>
      </c>
      <c r="J70" s="38"/>
      <c r="K70" s="38"/>
      <c r="L70" s="38"/>
    </row>
    <row r="71" spans="2:12" ht="12.75">
      <c r="B71" s="39"/>
      <c r="C71" s="40"/>
      <c r="D71" s="14">
        <f aca="true" t="shared" si="9" ref="D71:D80">IF(OR(ISBLANK(B71),ISBLANK(C71)),"",$C$14+(C71/12))</f>
      </c>
      <c r="E71" s="14" t="e">
        <f aca="true" t="shared" si="10" ref="E71:E80">D71-D70</f>
        <v>#VALUE!</v>
      </c>
      <c r="F71" s="15" t="e">
        <f aca="true" t="shared" si="11" ref="F71:F80">E71/(B71-B70)</f>
        <v>#VALUE!</v>
      </c>
      <c r="G71" s="14">
        <f aca="true" t="shared" si="12" ref="G71:G80">IF(OR(ISBLANK(B71),ISBLANK(C71)),"",IF(OR(MONTH(B71)&gt;=11,MONTH(B71)&lt;5),1133.7,1134.4))</f>
      </c>
      <c r="H71" s="14">
        <f aca="true" t="shared" si="13" ref="H71:H80">IF(OR(ISBLANK(B71),ISBLANK(C71)),"",D71-G71)</f>
      </c>
      <c r="I71" s="14">
        <f aca="true" t="shared" si="14" ref="I71:I80">IF(OR(ISBLANK(B71),ISBLANK(C71)),"",H71*12)</f>
      </c>
      <c r="J71" s="38"/>
      <c r="K71" s="38"/>
      <c r="L71" s="38"/>
    </row>
    <row r="72" spans="2:12" ht="12.75">
      <c r="B72" s="39"/>
      <c r="C72" s="40"/>
      <c r="D72" s="14">
        <f t="shared" si="9"/>
      </c>
      <c r="E72" s="14" t="e">
        <f t="shared" si="10"/>
        <v>#VALUE!</v>
      </c>
      <c r="F72" s="15" t="e">
        <f t="shared" si="11"/>
        <v>#VALUE!</v>
      </c>
      <c r="G72" s="14">
        <f t="shared" si="12"/>
      </c>
      <c r="H72" s="14">
        <f t="shared" si="13"/>
      </c>
      <c r="I72" s="14">
        <f t="shared" si="14"/>
      </c>
      <c r="J72" s="38"/>
      <c r="K72" s="38"/>
      <c r="L72" s="38"/>
    </row>
    <row r="73" spans="2:12" ht="12.75">
      <c r="B73" s="39"/>
      <c r="C73" s="40"/>
      <c r="D73" s="14">
        <f t="shared" si="9"/>
      </c>
      <c r="E73" s="14" t="e">
        <f t="shared" si="10"/>
        <v>#VALUE!</v>
      </c>
      <c r="F73" s="15" t="e">
        <f t="shared" si="11"/>
        <v>#VALUE!</v>
      </c>
      <c r="G73" s="14">
        <f t="shared" si="12"/>
      </c>
      <c r="H73" s="14">
        <f t="shared" si="13"/>
      </c>
      <c r="I73" s="14">
        <f t="shared" si="14"/>
      </c>
      <c r="J73" s="38"/>
      <c r="K73" s="38"/>
      <c r="L73" s="38"/>
    </row>
    <row r="74" spans="2:12" ht="12.75">
      <c r="B74" s="39"/>
      <c r="C74" s="40"/>
      <c r="D74" s="14">
        <f t="shared" si="9"/>
      </c>
      <c r="E74" s="14" t="e">
        <f t="shared" si="10"/>
        <v>#VALUE!</v>
      </c>
      <c r="F74" s="15" t="e">
        <f t="shared" si="11"/>
        <v>#VALUE!</v>
      </c>
      <c r="G74" s="14">
        <f t="shared" si="12"/>
      </c>
      <c r="H74" s="14">
        <f t="shared" si="13"/>
      </c>
      <c r="I74" s="14">
        <f t="shared" si="14"/>
      </c>
      <c r="J74" s="38"/>
      <c r="K74" s="38"/>
      <c r="L74" s="38"/>
    </row>
    <row r="75" spans="2:12" ht="12.75">
      <c r="B75" s="39"/>
      <c r="C75" s="40"/>
      <c r="D75" s="14">
        <f t="shared" si="9"/>
      </c>
      <c r="E75" s="14" t="e">
        <f t="shared" si="10"/>
        <v>#VALUE!</v>
      </c>
      <c r="F75" s="15" t="e">
        <f t="shared" si="11"/>
        <v>#VALUE!</v>
      </c>
      <c r="G75" s="14">
        <f t="shared" si="12"/>
      </c>
      <c r="H75" s="14">
        <f t="shared" si="13"/>
      </c>
      <c r="I75" s="14">
        <f t="shared" si="14"/>
      </c>
      <c r="J75" s="38"/>
      <c r="K75" s="38"/>
      <c r="L75" s="38"/>
    </row>
    <row r="76" spans="2:12" ht="12.75">
      <c r="B76" s="39"/>
      <c r="C76" s="40"/>
      <c r="D76" s="14">
        <f t="shared" si="9"/>
      </c>
      <c r="E76" s="14" t="e">
        <f t="shared" si="10"/>
        <v>#VALUE!</v>
      </c>
      <c r="F76" s="15" t="e">
        <f t="shared" si="11"/>
        <v>#VALUE!</v>
      </c>
      <c r="G76" s="14">
        <f t="shared" si="12"/>
      </c>
      <c r="H76" s="14">
        <f t="shared" si="13"/>
      </c>
      <c r="I76" s="14">
        <f t="shared" si="14"/>
      </c>
      <c r="J76" s="38"/>
      <c r="K76" s="38"/>
      <c r="L76" s="38"/>
    </row>
    <row r="77" spans="2:12" ht="12.75">
      <c r="B77" s="39"/>
      <c r="C77" s="40"/>
      <c r="D77" s="14">
        <f t="shared" si="9"/>
      </c>
      <c r="E77" s="14" t="e">
        <f t="shared" si="10"/>
        <v>#VALUE!</v>
      </c>
      <c r="F77" s="15" t="e">
        <f t="shared" si="11"/>
        <v>#VALUE!</v>
      </c>
      <c r="G77" s="14">
        <f t="shared" si="12"/>
      </c>
      <c r="H77" s="14">
        <f t="shared" si="13"/>
      </c>
      <c r="I77" s="14">
        <f t="shared" si="14"/>
      </c>
      <c r="J77" s="38"/>
      <c r="K77" s="38"/>
      <c r="L77" s="38"/>
    </row>
    <row r="78" spans="2:12" ht="12.75">
      <c r="B78" s="39"/>
      <c r="C78" s="40"/>
      <c r="D78" s="14">
        <f t="shared" si="9"/>
      </c>
      <c r="E78" s="14" t="e">
        <f t="shared" si="10"/>
        <v>#VALUE!</v>
      </c>
      <c r="F78" s="15" t="e">
        <f t="shared" si="11"/>
        <v>#VALUE!</v>
      </c>
      <c r="G78" s="14">
        <f t="shared" si="12"/>
      </c>
      <c r="H78" s="14">
        <f t="shared" si="13"/>
      </c>
      <c r="I78" s="14">
        <f t="shared" si="14"/>
      </c>
      <c r="J78" s="38"/>
      <c r="K78" s="38"/>
      <c r="L78" s="38"/>
    </row>
    <row r="79" spans="2:12" ht="12.75">
      <c r="B79" s="39"/>
      <c r="C79" s="40"/>
      <c r="D79" s="14">
        <f t="shared" si="9"/>
      </c>
      <c r="E79" s="14" t="e">
        <f t="shared" si="10"/>
        <v>#VALUE!</v>
      </c>
      <c r="F79" s="15" t="e">
        <f t="shared" si="11"/>
        <v>#VALUE!</v>
      </c>
      <c r="G79" s="14">
        <f t="shared" si="12"/>
      </c>
      <c r="H79" s="14">
        <f t="shared" si="13"/>
      </c>
      <c r="I79" s="14">
        <f t="shared" si="14"/>
      </c>
      <c r="J79" s="38"/>
      <c r="K79" s="38"/>
      <c r="L79" s="38"/>
    </row>
    <row r="80" spans="2:12" ht="12.75">
      <c r="B80" s="39"/>
      <c r="C80" s="40"/>
      <c r="D80" s="14">
        <f t="shared" si="9"/>
      </c>
      <c r="E80" s="14" t="e">
        <f t="shared" si="10"/>
        <v>#VALUE!</v>
      </c>
      <c r="F80" s="15" t="e">
        <f t="shared" si="11"/>
        <v>#VALUE!</v>
      </c>
      <c r="G80" s="14">
        <f t="shared" si="12"/>
      </c>
      <c r="H80" s="14">
        <f t="shared" si="13"/>
      </c>
      <c r="I80" s="14">
        <f t="shared" si="14"/>
      </c>
      <c r="J80" s="38"/>
      <c r="K80" s="38"/>
      <c r="L80" s="38"/>
    </row>
    <row r="81" ht="12.75">
      <c r="D81" s="14"/>
    </row>
    <row r="82" spans="3:9" ht="12.75">
      <c r="C82" s="16" t="s">
        <v>31</v>
      </c>
      <c r="D82" s="17">
        <f>MAX(D23:D81)</f>
        <v>1134.6466666666668</v>
      </c>
      <c r="E82" s="3" t="s">
        <v>32</v>
      </c>
      <c r="F82" s="3"/>
      <c r="G82" s="16" t="s">
        <v>33</v>
      </c>
      <c r="H82" s="17">
        <f>MAX(H23:H80)</f>
        <v>0.9049999999999727</v>
      </c>
      <c r="I82" s="3" t="s">
        <v>34</v>
      </c>
    </row>
    <row r="83" spans="3:9" ht="12.75">
      <c r="C83" s="16" t="s">
        <v>35</v>
      </c>
      <c r="D83" s="17">
        <f>MIN(D23:D80)</f>
        <v>1134.2508333333333</v>
      </c>
      <c r="E83" s="3" t="s">
        <v>32</v>
      </c>
      <c r="F83" s="3"/>
      <c r="G83" s="16" t="s">
        <v>36</v>
      </c>
      <c r="H83" s="17">
        <f>MIN(H23:H80)</f>
        <v>-0.024166666666815217</v>
      </c>
      <c r="I83" s="3" t="s">
        <v>37</v>
      </c>
    </row>
    <row r="84" spans="3:9" ht="12.75">
      <c r="C84" s="3"/>
      <c r="D84" s="3"/>
      <c r="E84" s="3"/>
      <c r="F84" s="3"/>
      <c r="G84" s="16" t="s">
        <v>38</v>
      </c>
      <c r="H84" s="17">
        <f>AVERAGE(H23:H80)</f>
        <v>0.3219871794871184</v>
      </c>
      <c r="I84" s="3" t="s">
        <v>39</v>
      </c>
    </row>
  </sheetData>
  <sheetProtection sheet="1" objects="1" scenarios="1"/>
  <mergeCells count="3">
    <mergeCell ref="H18:I18"/>
    <mergeCell ref="H19:I19"/>
    <mergeCell ref="H20:I20"/>
  </mergeCells>
  <printOptions/>
  <pageMargins left="0.31" right="0.23" top="0.2" bottom="0.33" header="0.33" footer="0.18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3">
      <selection activeCell="J48" sqref="J48"/>
    </sheetView>
  </sheetViews>
  <sheetFormatPr defaultColWidth="9.140625" defaultRowHeight="12.75"/>
  <cols>
    <col min="2" max="2" width="10.140625" style="0" customWidth="1"/>
    <col min="3" max="3" width="10.00390625" style="0" customWidth="1"/>
    <col min="4" max="4" width="15.140625" style="0" customWidth="1"/>
    <col min="7" max="7" width="15.140625" style="0" customWidth="1"/>
    <col min="8" max="8" width="8.00390625" style="0" customWidth="1"/>
    <col min="9" max="9" width="7.8515625" style="0" customWidth="1"/>
  </cols>
  <sheetData>
    <row r="1" ht="15.75">
      <c r="B1" s="1" t="s">
        <v>0</v>
      </c>
    </row>
    <row r="3" spans="2:3" ht="12.75">
      <c r="B3" s="2" t="s">
        <v>1</v>
      </c>
      <c r="C3" s="3" t="s">
        <v>2</v>
      </c>
    </row>
    <row r="4" spans="2:3" ht="12.75">
      <c r="B4" s="2"/>
      <c r="C4" s="4" t="s">
        <v>3</v>
      </c>
    </row>
    <row r="5" ht="12.75">
      <c r="B5" s="2"/>
    </row>
    <row r="6" spans="2:3" ht="12.75">
      <c r="B6" s="2" t="s">
        <v>4</v>
      </c>
      <c r="C6" s="3" t="s">
        <v>40</v>
      </c>
    </row>
    <row r="7" spans="2:3" ht="12.75">
      <c r="B7" s="2" t="s">
        <v>6</v>
      </c>
      <c r="C7" s="5">
        <v>39550</v>
      </c>
    </row>
    <row r="8" spans="2:5" ht="12.75">
      <c r="B8" s="2" t="s">
        <v>7</v>
      </c>
      <c r="C8" s="37">
        <v>41139</v>
      </c>
      <c r="D8" s="2" t="s">
        <v>41</v>
      </c>
      <c r="E8" s="38" t="s">
        <v>53</v>
      </c>
    </row>
    <row r="9" ht="12.75">
      <c r="B9" s="2"/>
    </row>
    <row r="10" spans="2:3" ht="12.75">
      <c r="B10" s="2" t="s">
        <v>9</v>
      </c>
      <c r="C10" s="42" t="s">
        <v>70</v>
      </c>
    </row>
    <row r="12" spans="2:3" ht="12.75">
      <c r="B12" s="6" t="s">
        <v>10</v>
      </c>
      <c r="C12" s="3" t="s">
        <v>42</v>
      </c>
    </row>
    <row r="13" spans="2:11" ht="12.75">
      <c r="B13" s="2" t="s">
        <v>12</v>
      </c>
      <c r="C13" s="4" t="s">
        <v>43</v>
      </c>
      <c r="F13" s="7"/>
      <c r="G13" s="7"/>
      <c r="H13" s="7"/>
      <c r="K13" s="7"/>
    </row>
    <row r="14" spans="2:4" ht="12.75">
      <c r="B14" s="2" t="s">
        <v>14</v>
      </c>
      <c r="C14" s="8">
        <v>1135.78</v>
      </c>
      <c r="D14" t="s">
        <v>15</v>
      </c>
    </row>
    <row r="15" spans="2:11" ht="12.75">
      <c r="B15" s="2"/>
      <c r="C15" s="8"/>
      <c r="K15" s="9"/>
    </row>
    <row r="16" ht="12.75">
      <c r="K16" s="9"/>
    </row>
    <row r="18" spans="8:9" ht="12.75">
      <c r="H18" s="47" t="s">
        <v>17</v>
      </c>
      <c r="I18" s="47"/>
    </row>
    <row r="19" spans="3:9" ht="12.75">
      <c r="C19" s="10" t="s">
        <v>48</v>
      </c>
      <c r="D19" s="10" t="s">
        <v>19</v>
      </c>
      <c r="E19" t="s">
        <v>20</v>
      </c>
      <c r="F19" t="s">
        <v>21</v>
      </c>
      <c r="H19" s="47" t="s">
        <v>22</v>
      </c>
      <c r="I19" s="47"/>
    </row>
    <row r="20" spans="3:9" ht="12.75">
      <c r="C20" s="10" t="s">
        <v>23</v>
      </c>
      <c r="D20" s="10" t="s">
        <v>20</v>
      </c>
      <c r="E20" t="s">
        <v>24</v>
      </c>
      <c r="F20" t="s">
        <v>24</v>
      </c>
      <c r="G20" s="10" t="s">
        <v>25</v>
      </c>
      <c r="H20" s="48" t="s">
        <v>25</v>
      </c>
      <c r="I20" s="48"/>
    </row>
    <row r="21" spans="2:12" ht="13.5" thickBot="1">
      <c r="B21" s="11" t="s">
        <v>26</v>
      </c>
      <c r="C21" s="11" t="s">
        <v>44</v>
      </c>
      <c r="D21" s="11" t="s">
        <v>28</v>
      </c>
      <c r="E21" s="12" t="s">
        <v>27</v>
      </c>
      <c r="F21" s="12" t="s">
        <v>29</v>
      </c>
      <c r="G21" s="11" t="s">
        <v>28</v>
      </c>
      <c r="H21" s="11" t="s">
        <v>27</v>
      </c>
      <c r="I21" s="12" t="s">
        <v>49</v>
      </c>
      <c r="J21" s="12" t="s">
        <v>30</v>
      </c>
      <c r="K21" s="12"/>
      <c r="L21" s="12"/>
    </row>
    <row r="22" ht="13.5" thickTop="1"/>
    <row r="23" spans="1:12" ht="12.75">
      <c r="A23" s="13"/>
      <c r="B23" s="39">
        <v>40914</v>
      </c>
      <c r="C23" s="40">
        <v>26.5</v>
      </c>
      <c r="D23" s="14">
        <f aca="true" t="shared" si="0" ref="D23:D54">IF(OR(ISBLANK(B23),ISBLANK(C23)),"",$C$14-C23*0.7766/12)</f>
        <v>1134.0650083333333</v>
      </c>
      <c r="F23" s="13"/>
      <c r="G23" s="14">
        <f aca="true" t="shared" si="1" ref="G23:G54">IF(OR(ISBLANK(B23),ISBLANK(C23)),"",IF(OR(MONTH(B23)&gt;=11,MONTH(B23)&lt;5),1133.7,1134.4))</f>
        <v>1133.7</v>
      </c>
      <c r="H23" s="14">
        <f aca="true" t="shared" si="2" ref="H23:H54">IF(OR(ISBLANK(B23),ISBLANK(C23)),"",D23-G23)</f>
        <v>0.3650083333332077</v>
      </c>
      <c r="I23" s="14">
        <f>IF(OR(ISBLANK(B23),ISBLANK(C23)),"",H23*12)</f>
        <v>4.380099999998492</v>
      </c>
      <c r="J23" s="38"/>
      <c r="K23" s="38"/>
      <c r="L23" s="38"/>
    </row>
    <row r="24" spans="1:12" ht="12.75">
      <c r="A24" s="13"/>
      <c r="B24" s="39">
        <v>40925</v>
      </c>
      <c r="C24" s="40">
        <v>26.5</v>
      </c>
      <c r="D24" s="14">
        <f>IF(OR(ISBLANK(B24),ISBLANK(C24)),"",$C$14-C24*0.7766/12)</f>
        <v>1134.0650083333333</v>
      </c>
      <c r="E24" s="14">
        <f aca="true" t="shared" si="3" ref="E24:E80">D24-D23</f>
        <v>0</v>
      </c>
      <c r="F24" s="15">
        <f>E24/(B24-B23)</f>
        <v>0</v>
      </c>
      <c r="G24" s="14">
        <f>IF(OR(ISBLANK(B24),ISBLANK(C24)),"",IF(OR(MONTH(B24)&gt;=11,MONTH(B24)&lt;5),1133.7,1134.4))</f>
        <v>1133.7</v>
      </c>
      <c r="H24" s="14">
        <f>IF(OR(ISBLANK(B24),ISBLANK(C24)),"",D24-G24)</f>
        <v>0.3650083333332077</v>
      </c>
      <c r="I24" s="14">
        <f>IF(OR(ISBLANK(B24),ISBLANK(C24)),"",H24*12)</f>
        <v>4.380099999998492</v>
      </c>
      <c r="J24" s="38"/>
      <c r="K24" s="38"/>
      <c r="L24" s="38"/>
    </row>
    <row r="25" spans="2:12" ht="12.75">
      <c r="B25" s="39">
        <v>40975</v>
      </c>
      <c r="C25" s="40">
        <v>25.5</v>
      </c>
      <c r="D25" s="14">
        <f t="shared" si="0"/>
        <v>1134.129725</v>
      </c>
      <c r="E25" s="14">
        <f t="shared" si="3"/>
        <v>0.06471666666675446</v>
      </c>
      <c r="F25" s="15">
        <f>E25/(B25-B24)</f>
        <v>0.0012943333333350893</v>
      </c>
      <c r="G25" s="14">
        <f t="shared" si="1"/>
        <v>1133.7</v>
      </c>
      <c r="H25" s="14">
        <f t="shared" si="2"/>
        <v>0.42972499999996217</v>
      </c>
      <c r="I25" s="14">
        <f aca="true" t="shared" si="4" ref="I25:I80">IF(OR(ISBLANK(B25),ISBLANK(C25)),"",H25*12)</f>
        <v>5.156699999999546</v>
      </c>
      <c r="J25" s="38"/>
      <c r="K25" s="38"/>
      <c r="L25" s="38"/>
    </row>
    <row r="26" spans="2:12" ht="12.75">
      <c r="B26" s="39">
        <v>40985</v>
      </c>
      <c r="C26" s="40">
        <v>24</v>
      </c>
      <c r="D26" s="14">
        <f>IF(OR(ISBLANK(B26),ISBLANK(C26)),"",$C$14-C26*0.7766/12)</f>
        <v>1134.2268</v>
      </c>
      <c r="E26" s="14">
        <f t="shared" si="3"/>
        <v>0.09707499999990432</v>
      </c>
      <c r="F26" s="15">
        <f>E26/(B26-B25)</f>
        <v>0.009707499999990432</v>
      </c>
      <c r="G26" s="14">
        <f>IF(OR(ISBLANK(B26),ISBLANK(C26)),"",IF(OR(MONTH(B26)&gt;=11,MONTH(B26)&lt;5),1133.7,1134.4))</f>
        <v>1133.7</v>
      </c>
      <c r="H26" s="14">
        <f>IF(OR(ISBLANK(B26),ISBLANK(C26)),"",D26-G26)</f>
        <v>0.5267999999998665</v>
      </c>
      <c r="I26" s="14">
        <f>IF(OR(ISBLANK(B26),ISBLANK(C26)),"",H26*12)</f>
        <v>6.321599999998398</v>
      </c>
      <c r="J26" s="38" t="s">
        <v>77</v>
      </c>
      <c r="K26" s="38"/>
      <c r="L26" s="38"/>
    </row>
    <row r="27" spans="2:12" ht="12.75">
      <c r="B27" s="39">
        <v>40988</v>
      </c>
      <c r="C27" s="40">
        <v>23</v>
      </c>
      <c r="D27" s="14">
        <f t="shared" si="0"/>
        <v>1134.2915166666667</v>
      </c>
      <c r="E27" s="14">
        <f t="shared" si="3"/>
        <v>0.06471666666675446</v>
      </c>
      <c r="F27" s="15">
        <f>E27/(B27-B26)</f>
        <v>0.021572222222251487</v>
      </c>
      <c r="G27" s="14">
        <f t="shared" si="1"/>
        <v>1133.7</v>
      </c>
      <c r="H27" s="14">
        <f t="shared" si="2"/>
        <v>0.591516666666621</v>
      </c>
      <c r="I27" s="14">
        <f t="shared" si="4"/>
        <v>7.098199999999451</v>
      </c>
      <c r="J27" s="38" t="s">
        <v>75</v>
      </c>
      <c r="K27" s="38"/>
      <c r="L27" s="38"/>
    </row>
    <row r="28" spans="2:12" ht="12.75">
      <c r="B28" s="39">
        <v>40992</v>
      </c>
      <c r="C28" s="40">
        <v>22.5</v>
      </c>
      <c r="D28" s="14">
        <f t="shared" si="0"/>
        <v>1134.323875</v>
      </c>
      <c r="E28" s="14">
        <f t="shared" si="3"/>
        <v>0.03235833333337723</v>
      </c>
      <c r="F28" s="15">
        <f aca="true" t="shared" si="5" ref="F28:F80">E28/(B28-B27)</f>
        <v>0.008089583333344308</v>
      </c>
      <c r="G28" s="14">
        <f t="shared" si="1"/>
        <v>1133.7</v>
      </c>
      <c r="H28" s="14">
        <f t="shared" si="2"/>
        <v>0.6238749999999982</v>
      </c>
      <c r="I28" s="14">
        <f t="shared" si="4"/>
        <v>7.486499999999978</v>
      </c>
      <c r="J28" s="38"/>
      <c r="K28" s="38"/>
      <c r="L28" s="38"/>
    </row>
    <row r="29" spans="2:12" ht="12.75">
      <c r="B29" s="39">
        <v>41010</v>
      </c>
      <c r="C29" s="40">
        <v>21.5</v>
      </c>
      <c r="D29" s="14">
        <f t="shared" si="0"/>
        <v>1134.3885916666666</v>
      </c>
      <c r="E29" s="14">
        <f t="shared" si="3"/>
        <v>0.06471666666652709</v>
      </c>
      <c r="F29" s="15">
        <f t="shared" si="5"/>
        <v>0.003595370370362616</v>
      </c>
      <c r="G29" s="14">
        <f t="shared" si="1"/>
        <v>1133.7</v>
      </c>
      <c r="H29" s="14">
        <f t="shared" si="2"/>
        <v>0.6885916666665253</v>
      </c>
      <c r="I29" s="14">
        <f t="shared" si="4"/>
        <v>8.263099999998303</v>
      </c>
      <c r="J29" s="38"/>
      <c r="K29" s="38"/>
      <c r="L29" s="38"/>
    </row>
    <row r="30" spans="2:12" ht="12.75">
      <c r="B30" s="39">
        <v>41014</v>
      </c>
      <c r="C30" s="40">
        <v>21.5</v>
      </c>
      <c r="D30" s="14">
        <f t="shared" si="0"/>
        <v>1134.3885916666666</v>
      </c>
      <c r="E30" s="14">
        <f t="shared" si="3"/>
        <v>0</v>
      </c>
      <c r="F30" s="15">
        <f t="shared" si="5"/>
        <v>0</v>
      </c>
      <c r="G30" s="14">
        <f t="shared" si="1"/>
        <v>1133.7</v>
      </c>
      <c r="H30" s="14">
        <f t="shared" si="2"/>
        <v>0.6885916666665253</v>
      </c>
      <c r="I30" s="14">
        <f t="shared" si="4"/>
        <v>8.263099999998303</v>
      </c>
      <c r="J30" s="38"/>
      <c r="K30" s="38"/>
      <c r="L30" s="38"/>
    </row>
    <row r="31" spans="2:12" ht="12.75">
      <c r="B31" s="39">
        <v>41020</v>
      </c>
      <c r="C31" s="40">
        <v>19</v>
      </c>
      <c r="D31" s="14">
        <f>IF(OR(ISBLANK(B31),ISBLANK(C31)),"",$C$14-C31*0.7766/12)</f>
        <v>1134.5503833333332</v>
      </c>
      <c r="E31" s="14">
        <f t="shared" si="3"/>
        <v>0.16179166666665878</v>
      </c>
      <c r="F31" s="15">
        <f>E31/(B31-B30)</f>
        <v>0.026965277777776464</v>
      </c>
      <c r="G31" s="14">
        <f>IF(OR(ISBLANK(B31),ISBLANK(C31)),"",IF(OR(MONTH(B31)&gt;=11,MONTH(B31)&lt;5),1133.7,1134.4))</f>
        <v>1133.7</v>
      </c>
      <c r="H31" s="14">
        <f>IF(OR(ISBLANK(B31),ISBLANK(C31)),"",D31-G31)</f>
        <v>0.850383333333184</v>
      </c>
      <c r="I31" s="14">
        <f>IF(OR(ISBLANK(B31),ISBLANK(C31)),"",H31*12)</f>
        <v>10.204599999998209</v>
      </c>
      <c r="J31" s="38" t="s">
        <v>79</v>
      </c>
      <c r="K31" s="38"/>
      <c r="L31" s="38"/>
    </row>
    <row r="32" spans="2:12" ht="12.75">
      <c r="B32" s="39">
        <v>41026</v>
      </c>
      <c r="C32" s="40">
        <v>19.5</v>
      </c>
      <c r="D32" s="14">
        <f t="shared" si="0"/>
        <v>1134.518025</v>
      </c>
      <c r="E32" s="14">
        <f t="shared" si="3"/>
        <v>-0.03235833333314986</v>
      </c>
      <c r="F32" s="15">
        <f>E32/(B32-B31)</f>
        <v>-0.005393055555524977</v>
      </c>
      <c r="G32" s="14">
        <f t="shared" si="1"/>
        <v>1133.7</v>
      </c>
      <c r="H32" s="14">
        <f t="shared" si="2"/>
        <v>0.8180250000000342</v>
      </c>
      <c r="I32" s="14">
        <f t="shared" si="4"/>
        <v>9.81630000000041</v>
      </c>
      <c r="J32" s="38" t="s">
        <v>85</v>
      </c>
      <c r="K32" s="38"/>
      <c r="L32" s="38"/>
    </row>
    <row r="33" spans="2:12" ht="12.75">
      <c r="B33" s="39">
        <v>41035</v>
      </c>
      <c r="C33" s="40">
        <v>18</v>
      </c>
      <c r="D33" s="14">
        <f t="shared" si="0"/>
        <v>1134.6151</v>
      </c>
      <c r="E33" s="14">
        <f t="shared" si="3"/>
        <v>0.09707499999990432</v>
      </c>
      <c r="F33" s="15">
        <f t="shared" si="5"/>
        <v>0.01078611111110048</v>
      </c>
      <c r="G33" s="14">
        <f t="shared" si="1"/>
        <v>1134.4</v>
      </c>
      <c r="H33" s="14">
        <f t="shared" si="2"/>
        <v>0.21509999999989304</v>
      </c>
      <c r="I33" s="14">
        <f t="shared" si="4"/>
        <v>2.5811999999987165</v>
      </c>
      <c r="J33" s="38" t="s">
        <v>88</v>
      </c>
      <c r="K33" s="38"/>
      <c r="L33" s="38"/>
    </row>
    <row r="34" spans="2:12" ht="12.75">
      <c r="B34" s="39">
        <v>41039</v>
      </c>
      <c r="C34" s="40">
        <v>19</v>
      </c>
      <c r="D34" s="14">
        <f t="shared" si="0"/>
        <v>1134.5503833333332</v>
      </c>
      <c r="E34" s="14">
        <f t="shared" si="3"/>
        <v>-0.06471666666675446</v>
      </c>
      <c r="F34" s="15">
        <f t="shared" si="5"/>
        <v>-0.016179166666688616</v>
      </c>
      <c r="G34" s="14">
        <f t="shared" si="1"/>
        <v>1134.4</v>
      </c>
      <c r="H34" s="14">
        <f t="shared" si="2"/>
        <v>0.15038333333313858</v>
      </c>
      <c r="I34" s="14">
        <f t="shared" si="4"/>
        <v>1.804599999997663</v>
      </c>
      <c r="J34" s="38" t="s">
        <v>85</v>
      </c>
      <c r="K34" s="38"/>
      <c r="L34" s="38"/>
    </row>
    <row r="35" spans="2:12" ht="12.75">
      <c r="B35" s="39">
        <v>41043</v>
      </c>
      <c r="C35" s="40">
        <v>21</v>
      </c>
      <c r="D35" s="14">
        <f t="shared" si="0"/>
        <v>1134.42095</v>
      </c>
      <c r="E35" s="14">
        <f t="shared" si="3"/>
        <v>-0.12943333333328155</v>
      </c>
      <c r="F35" s="15">
        <f t="shared" si="5"/>
        <v>-0.03235833333332039</v>
      </c>
      <c r="G35" s="14">
        <f t="shared" si="1"/>
        <v>1134.4</v>
      </c>
      <c r="H35" s="14">
        <f t="shared" si="2"/>
        <v>0.020949999999857027</v>
      </c>
      <c r="I35" s="14">
        <f t="shared" si="4"/>
        <v>0.25139999999828433</v>
      </c>
      <c r="J35" s="38" t="s">
        <v>87</v>
      </c>
      <c r="K35" s="38"/>
      <c r="L35" s="38"/>
    </row>
    <row r="36" spans="2:12" ht="12.75">
      <c r="B36" s="39">
        <v>41046</v>
      </c>
      <c r="C36" s="40">
        <v>21.25</v>
      </c>
      <c r="D36" s="14">
        <f t="shared" si="0"/>
        <v>1134.4047708333333</v>
      </c>
      <c r="E36" s="14">
        <f t="shared" si="3"/>
        <v>-0.016179166666688616</v>
      </c>
      <c r="F36" s="15">
        <f t="shared" si="5"/>
        <v>-0.005393055555562872</v>
      </c>
      <c r="G36" s="14">
        <f t="shared" si="1"/>
        <v>1134.4</v>
      </c>
      <c r="H36" s="14">
        <f t="shared" si="2"/>
        <v>0.004770833333168412</v>
      </c>
      <c r="I36" s="14">
        <f t="shared" si="4"/>
        <v>0.05724999999802094</v>
      </c>
      <c r="J36" s="38"/>
      <c r="K36" s="38"/>
      <c r="L36" s="38"/>
    </row>
    <row r="37" spans="2:12" ht="12.75">
      <c r="B37" s="39">
        <v>41050</v>
      </c>
      <c r="C37" s="40">
        <v>21.25</v>
      </c>
      <c r="D37" s="14">
        <f t="shared" si="0"/>
        <v>1134.4047708333333</v>
      </c>
      <c r="E37" s="14">
        <f t="shared" si="3"/>
        <v>0</v>
      </c>
      <c r="F37" s="15">
        <f t="shared" si="5"/>
        <v>0</v>
      </c>
      <c r="G37" s="14">
        <f t="shared" si="1"/>
        <v>1134.4</v>
      </c>
      <c r="H37" s="14">
        <f t="shared" si="2"/>
        <v>0.004770833333168412</v>
      </c>
      <c r="I37" s="14">
        <f t="shared" si="4"/>
        <v>0.05724999999802094</v>
      </c>
      <c r="J37" s="38"/>
      <c r="K37" s="38"/>
      <c r="L37" s="38"/>
    </row>
    <row r="38" spans="2:12" ht="12.75">
      <c r="B38" s="39">
        <v>41060</v>
      </c>
      <c r="C38" s="40">
        <v>21</v>
      </c>
      <c r="D38" s="14">
        <f t="shared" si="0"/>
        <v>1134.42095</v>
      </c>
      <c r="E38" s="14">
        <f t="shared" si="3"/>
        <v>0.016179166666688616</v>
      </c>
      <c r="F38" s="15">
        <f t="shared" si="5"/>
        <v>0.0016179166666688617</v>
      </c>
      <c r="G38" s="14">
        <f t="shared" si="1"/>
        <v>1134.4</v>
      </c>
      <c r="H38" s="14">
        <f t="shared" si="2"/>
        <v>0.020949999999857027</v>
      </c>
      <c r="I38" s="14">
        <f t="shared" si="4"/>
        <v>0.25139999999828433</v>
      </c>
      <c r="J38" s="38"/>
      <c r="K38" s="38"/>
      <c r="L38" s="38"/>
    </row>
    <row r="39" spans="2:12" ht="12.75">
      <c r="B39" s="39">
        <v>41062</v>
      </c>
      <c r="C39" s="40">
        <v>18</v>
      </c>
      <c r="D39" s="14">
        <f t="shared" si="0"/>
        <v>1134.6151</v>
      </c>
      <c r="E39" s="14">
        <f t="shared" si="3"/>
        <v>0.19415000000003602</v>
      </c>
      <c r="F39" s="15">
        <f t="shared" si="5"/>
        <v>0.09707500000001801</v>
      </c>
      <c r="G39" s="14">
        <f t="shared" si="1"/>
        <v>1134.4</v>
      </c>
      <c r="H39" s="14">
        <f t="shared" si="2"/>
        <v>0.21509999999989304</v>
      </c>
      <c r="I39" s="14">
        <f t="shared" si="4"/>
        <v>2.5811999999987165</v>
      </c>
      <c r="J39" s="38" t="s">
        <v>91</v>
      </c>
      <c r="K39" s="38"/>
      <c r="L39" s="38"/>
    </row>
    <row r="40" spans="2:12" ht="12.75">
      <c r="B40" s="39">
        <v>41072</v>
      </c>
      <c r="C40" s="40">
        <v>21</v>
      </c>
      <c r="D40" s="14">
        <f t="shared" si="0"/>
        <v>1134.42095</v>
      </c>
      <c r="E40" s="14">
        <f t="shared" si="3"/>
        <v>-0.19415000000003602</v>
      </c>
      <c r="F40" s="15">
        <f t="shared" si="5"/>
        <v>-0.019415000000003603</v>
      </c>
      <c r="G40" s="14">
        <f t="shared" si="1"/>
        <v>1134.4</v>
      </c>
      <c r="H40" s="14">
        <f t="shared" si="2"/>
        <v>0.020949999999857027</v>
      </c>
      <c r="I40" s="14">
        <f t="shared" si="4"/>
        <v>0.25139999999828433</v>
      </c>
      <c r="J40" s="38"/>
      <c r="K40" s="38"/>
      <c r="L40" s="38"/>
    </row>
    <row r="41" spans="2:12" ht="12.75">
      <c r="B41" s="39">
        <v>41073</v>
      </c>
      <c r="C41" s="40">
        <v>21.75</v>
      </c>
      <c r="D41" s="14">
        <f t="shared" si="0"/>
        <v>1134.3724124999999</v>
      </c>
      <c r="E41" s="14">
        <f t="shared" si="3"/>
        <v>-0.04853750000006585</v>
      </c>
      <c r="F41" s="15">
        <f t="shared" si="5"/>
        <v>-0.04853750000006585</v>
      </c>
      <c r="G41" s="14">
        <f t="shared" si="1"/>
        <v>1134.4</v>
      </c>
      <c r="H41" s="14">
        <f t="shared" si="2"/>
        <v>-0.02758750000020882</v>
      </c>
      <c r="I41" s="14">
        <f t="shared" si="4"/>
        <v>-0.33105000000250584</v>
      </c>
      <c r="J41" s="38"/>
      <c r="K41" s="38"/>
      <c r="L41" s="38"/>
    </row>
    <row r="42" spans="2:12" ht="12.75">
      <c r="B42" s="39">
        <v>41082</v>
      </c>
      <c r="C42" s="40">
        <v>20.5</v>
      </c>
      <c r="D42" s="14">
        <f t="shared" si="0"/>
        <v>1134.4533083333333</v>
      </c>
      <c r="E42" s="14">
        <f t="shared" si="3"/>
        <v>0.08089583333344308</v>
      </c>
      <c r="F42" s="15">
        <f t="shared" si="5"/>
        <v>0.008988425925938119</v>
      </c>
      <c r="G42" s="14">
        <f t="shared" si="1"/>
        <v>1134.4</v>
      </c>
      <c r="H42" s="14">
        <f t="shared" si="2"/>
        <v>0.05330833333323426</v>
      </c>
      <c r="I42" s="14">
        <f t="shared" si="4"/>
        <v>0.6396999999988111</v>
      </c>
      <c r="J42" s="38"/>
      <c r="K42" s="38"/>
      <c r="L42" s="38"/>
    </row>
    <row r="43" spans="2:12" ht="12.75">
      <c r="B43" s="39">
        <v>41087</v>
      </c>
      <c r="C43" s="40">
        <v>21.75</v>
      </c>
      <c r="D43" s="14">
        <f t="shared" si="0"/>
        <v>1134.3724124999999</v>
      </c>
      <c r="E43" s="14">
        <f t="shared" si="3"/>
        <v>-0.08089583333344308</v>
      </c>
      <c r="F43" s="15">
        <f t="shared" si="5"/>
        <v>-0.016179166666688616</v>
      </c>
      <c r="G43" s="14">
        <f t="shared" si="1"/>
        <v>1134.4</v>
      </c>
      <c r="H43" s="14">
        <f t="shared" si="2"/>
        <v>-0.02758750000020882</v>
      </c>
      <c r="I43" s="14">
        <f t="shared" si="4"/>
        <v>-0.33105000000250584</v>
      </c>
      <c r="J43" s="38"/>
      <c r="K43" s="38"/>
      <c r="L43" s="38"/>
    </row>
    <row r="44" spans="2:12" ht="12.75">
      <c r="B44" s="39">
        <v>41092</v>
      </c>
      <c r="C44" s="40">
        <v>22</v>
      </c>
      <c r="D44" s="14">
        <f t="shared" si="0"/>
        <v>1134.3562333333332</v>
      </c>
      <c r="E44" s="14">
        <f t="shared" si="3"/>
        <v>-0.016179166666688616</v>
      </c>
      <c r="F44" s="15">
        <f t="shared" si="5"/>
        <v>-0.0032358333333377233</v>
      </c>
      <c r="G44" s="14">
        <f t="shared" si="1"/>
        <v>1134.4</v>
      </c>
      <c r="H44" s="14">
        <f t="shared" si="2"/>
        <v>-0.043766666666897436</v>
      </c>
      <c r="I44" s="14">
        <f t="shared" si="4"/>
        <v>-0.5252000000027692</v>
      </c>
      <c r="J44" s="38"/>
      <c r="K44" s="38"/>
      <c r="L44" s="38"/>
    </row>
    <row r="45" spans="2:12" ht="12.75">
      <c r="B45" s="39">
        <v>41099</v>
      </c>
      <c r="C45" s="40">
        <v>22</v>
      </c>
      <c r="D45" s="14">
        <f t="shared" si="0"/>
        <v>1134.3562333333332</v>
      </c>
      <c r="E45" s="14">
        <f t="shared" si="3"/>
        <v>0</v>
      </c>
      <c r="F45" s="15">
        <f t="shared" si="5"/>
        <v>0</v>
      </c>
      <c r="G45" s="14">
        <f t="shared" si="1"/>
        <v>1134.4</v>
      </c>
      <c r="H45" s="14">
        <f t="shared" si="2"/>
        <v>-0.043766666666897436</v>
      </c>
      <c r="I45" s="14">
        <f t="shared" si="4"/>
        <v>-0.5252000000027692</v>
      </c>
      <c r="J45" s="38"/>
      <c r="K45" s="38"/>
      <c r="L45" s="38"/>
    </row>
    <row r="46" spans="2:12" ht="12.75">
      <c r="B46" s="39">
        <v>41112</v>
      </c>
      <c r="C46" s="40">
        <v>22.75</v>
      </c>
      <c r="D46" s="14">
        <f t="shared" si="0"/>
        <v>1134.3076958333334</v>
      </c>
      <c r="E46" s="14">
        <f t="shared" si="3"/>
        <v>-0.048537499999838474</v>
      </c>
      <c r="F46" s="15">
        <f t="shared" si="5"/>
        <v>-0.0037336538461414212</v>
      </c>
      <c r="G46" s="14">
        <f t="shared" si="1"/>
        <v>1134.4</v>
      </c>
      <c r="H46" s="14">
        <f t="shared" si="2"/>
        <v>-0.09230416666673591</v>
      </c>
      <c r="I46" s="14">
        <f t="shared" si="4"/>
        <v>-1.107650000000831</v>
      </c>
      <c r="J46" s="38"/>
      <c r="K46" s="38"/>
      <c r="L46" s="38"/>
    </row>
    <row r="47" spans="2:12" ht="12.75">
      <c r="B47" s="39">
        <v>41127</v>
      </c>
      <c r="C47" s="40">
        <v>21.5</v>
      </c>
      <c r="D47" s="14">
        <f>IF(OR(ISBLANK(B47),ISBLANK(C47)),"",$C$14-C47*0.7766/12)</f>
        <v>1134.3885916666666</v>
      </c>
      <c r="E47" s="14">
        <f t="shared" si="3"/>
        <v>0.0808958333332157</v>
      </c>
      <c r="F47" s="15">
        <f>E47/(B47-B46)</f>
        <v>0.005393055555547714</v>
      </c>
      <c r="G47" s="14">
        <f>IF(OR(ISBLANK(B47),ISBLANK(C47)),"",IF(OR(MONTH(B47)&gt;=11,MONTH(B47)&lt;5),1133.7,1134.4))</f>
        <v>1134.4</v>
      </c>
      <c r="H47" s="14">
        <f>IF(OR(ISBLANK(B47),ISBLANK(C47)),"",D47-G47)</f>
        <v>-0.011408333333520204</v>
      </c>
      <c r="I47" s="14">
        <f>IF(OR(ISBLANK(B47),ISBLANK(C47)),"",H47*12)</f>
        <v>-0.13690000000224245</v>
      </c>
      <c r="J47" s="38"/>
      <c r="K47" s="38"/>
      <c r="L47" s="38"/>
    </row>
    <row r="48" spans="2:12" ht="12.75">
      <c r="B48" s="39">
        <v>41139</v>
      </c>
      <c r="C48" s="40">
        <v>22</v>
      </c>
      <c r="D48" s="14">
        <f t="shared" si="0"/>
        <v>1134.3562333333332</v>
      </c>
      <c r="E48" s="14">
        <f t="shared" si="3"/>
        <v>-0.03235833333337723</v>
      </c>
      <c r="F48" s="15">
        <f>E48/(B48-B47)</f>
        <v>-0.002696527777781436</v>
      </c>
      <c r="G48" s="14">
        <f t="shared" si="1"/>
        <v>1134.4</v>
      </c>
      <c r="H48" s="14">
        <f t="shared" si="2"/>
        <v>-0.043766666666897436</v>
      </c>
      <c r="I48" s="14">
        <f t="shared" si="4"/>
        <v>-0.5252000000027692</v>
      </c>
      <c r="J48" s="38"/>
      <c r="K48" s="38"/>
      <c r="L48" s="38"/>
    </row>
    <row r="49" spans="2:12" ht="12.75">
      <c r="B49" s="39"/>
      <c r="C49" s="40"/>
      <c r="D49" s="14">
        <f t="shared" si="0"/>
      </c>
      <c r="E49" s="14" t="e">
        <f t="shared" si="3"/>
        <v>#VALUE!</v>
      </c>
      <c r="F49" s="15" t="e">
        <f t="shared" si="5"/>
        <v>#VALUE!</v>
      </c>
      <c r="G49" s="14">
        <f t="shared" si="1"/>
      </c>
      <c r="H49" s="14">
        <f t="shared" si="2"/>
      </c>
      <c r="I49" s="14">
        <f t="shared" si="4"/>
      </c>
      <c r="J49" s="38"/>
      <c r="K49" s="38"/>
      <c r="L49" s="38"/>
    </row>
    <row r="50" spans="2:12" ht="12.75">
      <c r="B50" s="39"/>
      <c r="C50" s="40"/>
      <c r="D50" s="14">
        <f t="shared" si="0"/>
      </c>
      <c r="E50" s="14" t="e">
        <f t="shared" si="3"/>
        <v>#VALUE!</v>
      </c>
      <c r="F50" s="15" t="e">
        <f t="shared" si="5"/>
        <v>#VALUE!</v>
      </c>
      <c r="G50" s="14">
        <f t="shared" si="1"/>
      </c>
      <c r="H50" s="14">
        <f t="shared" si="2"/>
      </c>
      <c r="I50" s="14">
        <f t="shared" si="4"/>
      </c>
      <c r="J50" s="38"/>
      <c r="K50" s="38"/>
      <c r="L50" s="38"/>
    </row>
    <row r="51" spans="2:12" ht="12.75">
      <c r="B51" s="39"/>
      <c r="C51" s="40"/>
      <c r="D51" s="14">
        <f t="shared" si="0"/>
      </c>
      <c r="E51" s="14" t="e">
        <f t="shared" si="3"/>
        <v>#VALUE!</v>
      </c>
      <c r="F51" s="15" t="e">
        <f t="shared" si="5"/>
        <v>#VALUE!</v>
      </c>
      <c r="G51" s="14">
        <f t="shared" si="1"/>
      </c>
      <c r="H51" s="14">
        <f t="shared" si="2"/>
      </c>
      <c r="I51" s="14">
        <f t="shared" si="4"/>
      </c>
      <c r="J51" s="38"/>
      <c r="K51" s="38"/>
      <c r="L51" s="38"/>
    </row>
    <row r="52" spans="2:12" ht="12.75">
      <c r="B52" s="39"/>
      <c r="C52" s="40"/>
      <c r="D52" s="14">
        <f t="shared" si="0"/>
      </c>
      <c r="E52" s="14" t="e">
        <f t="shared" si="3"/>
        <v>#VALUE!</v>
      </c>
      <c r="F52" s="15" t="e">
        <f t="shared" si="5"/>
        <v>#VALUE!</v>
      </c>
      <c r="G52" s="14">
        <f t="shared" si="1"/>
      </c>
      <c r="H52" s="14">
        <f t="shared" si="2"/>
      </c>
      <c r="I52" s="14">
        <f t="shared" si="4"/>
      </c>
      <c r="J52" s="38"/>
      <c r="K52" s="38"/>
      <c r="L52" s="38"/>
    </row>
    <row r="53" spans="2:12" ht="12.75">
      <c r="B53" s="39"/>
      <c r="C53" s="40"/>
      <c r="D53" s="14">
        <f t="shared" si="0"/>
      </c>
      <c r="E53" s="14" t="e">
        <f t="shared" si="3"/>
        <v>#VALUE!</v>
      </c>
      <c r="F53" s="15" t="e">
        <f t="shared" si="5"/>
        <v>#VALUE!</v>
      </c>
      <c r="G53" s="14">
        <f t="shared" si="1"/>
      </c>
      <c r="H53" s="14">
        <f t="shared" si="2"/>
      </c>
      <c r="I53" s="14">
        <f t="shared" si="4"/>
      </c>
      <c r="J53" s="38"/>
      <c r="K53" s="38"/>
      <c r="L53" s="38"/>
    </row>
    <row r="54" spans="2:12" ht="12.75">
      <c r="B54" s="39"/>
      <c r="C54" s="40"/>
      <c r="D54" s="14">
        <f t="shared" si="0"/>
      </c>
      <c r="E54" s="14" t="e">
        <f t="shared" si="3"/>
        <v>#VALUE!</v>
      </c>
      <c r="F54" s="15" t="e">
        <f t="shared" si="5"/>
        <v>#VALUE!</v>
      </c>
      <c r="G54" s="14">
        <f t="shared" si="1"/>
      </c>
      <c r="H54" s="14">
        <f t="shared" si="2"/>
      </c>
      <c r="I54" s="14">
        <f t="shared" si="4"/>
      </c>
      <c r="J54" s="38"/>
      <c r="K54" s="38"/>
      <c r="L54" s="38"/>
    </row>
    <row r="55" spans="2:12" ht="12.75">
      <c r="B55" s="39"/>
      <c r="C55" s="40"/>
      <c r="D55" s="14">
        <f aca="true" t="shared" si="6" ref="D55:D80">IF(OR(ISBLANK(B55),ISBLANK(C55)),"",$C$14-C55*0.7766/12)</f>
      </c>
      <c r="E55" s="14" t="e">
        <f t="shared" si="3"/>
        <v>#VALUE!</v>
      </c>
      <c r="F55" s="15" t="e">
        <f t="shared" si="5"/>
        <v>#VALUE!</v>
      </c>
      <c r="G55" s="14">
        <f aca="true" t="shared" si="7" ref="G55:G80">IF(OR(ISBLANK(B55),ISBLANK(C55)),"",IF(OR(MONTH(B55)&gt;=11,MONTH(B55)&lt;5),1133.7,1134.4))</f>
      </c>
      <c r="H55" s="14">
        <f aca="true" t="shared" si="8" ref="H55:H80">IF(OR(ISBLANK(B55),ISBLANK(C55)),"",D55-G55)</f>
      </c>
      <c r="I55" s="14">
        <f t="shared" si="4"/>
      </c>
      <c r="J55" s="38"/>
      <c r="K55" s="38"/>
      <c r="L55" s="38"/>
    </row>
    <row r="56" spans="2:12" ht="12.75">
      <c r="B56" s="39"/>
      <c r="C56" s="40"/>
      <c r="D56" s="14">
        <f t="shared" si="6"/>
      </c>
      <c r="E56" s="14" t="e">
        <f t="shared" si="3"/>
        <v>#VALUE!</v>
      </c>
      <c r="F56" s="15" t="e">
        <f t="shared" si="5"/>
        <v>#VALUE!</v>
      </c>
      <c r="G56" s="14">
        <f t="shared" si="7"/>
      </c>
      <c r="H56" s="14">
        <f t="shared" si="8"/>
      </c>
      <c r="I56" s="14">
        <f t="shared" si="4"/>
      </c>
      <c r="J56" s="38"/>
      <c r="K56" s="38"/>
      <c r="L56" s="38"/>
    </row>
    <row r="57" spans="2:12" ht="12.75">
      <c r="B57" s="39"/>
      <c r="C57" s="40"/>
      <c r="D57" s="14">
        <f t="shared" si="6"/>
      </c>
      <c r="E57" s="14" t="e">
        <f t="shared" si="3"/>
        <v>#VALUE!</v>
      </c>
      <c r="F57" s="15" t="e">
        <f t="shared" si="5"/>
        <v>#VALUE!</v>
      </c>
      <c r="G57" s="14">
        <f t="shared" si="7"/>
      </c>
      <c r="H57" s="14">
        <f t="shared" si="8"/>
      </c>
      <c r="I57" s="14">
        <f t="shared" si="4"/>
      </c>
      <c r="J57" s="38"/>
      <c r="K57" s="38"/>
      <c r="L57" s="38"/>
    </row>
    <row r="58" spans="2:12" ht="12.75">
      <c r="B58" s="39"/>
      <c r="C58" s="40"/>
      <c r="D58" s="14">
        <f t="shared" si="6"/>
      </c>
      <c r="E58" s="14" t="e">
        <f t="shared" si="3"/>
        <v>#VALUE!</v>
      </c>
      <c r="F58" s="15" t="e">
        <f t="shared" si="5"/>
        <v>#VALUE!</v>
      </c>
      <c r="G58" s="14">
        <f t="shared" si="7"/>
      </c>
      <c r="H58" s="14">
        <f t="shared" si="8"/>
      </c>
      <c r="I58" s="14">
        <f t="shared" si="4"/>
      </c>
      <c r="J58" s="38"/>
      <c r="K58" s="38"/>
      <c r="L58" s="38"/>
    </row>
    <row r="59" spans="2:12" ht="12.75">
      <c r="B59" s="39"/>
      <c r="C59" s="40"/>
      <c r="D59" s="14">
        <f t="shared" si="6"/>
      </c>
      <c r="E59" s="14" t="e">
        <f t="shared" si="3"/>
        <v>#VALUE!</v>
      </c>
      <c r="F59" s="15" t="e">
        <f t="shared" si="5"/>
        <v>#VALUE!</v>
      </c>
      <c r="G59" s="14">
        <f t="shared" si="7"/>
      </c>
      <c r="H59" s="14">
        <f t="shared" si="8"/>
      </c>
      <c r="I59" s="14">
        <f t="shared" si="4"/>
      </c>
      <c r="J59" s="38"/>
      <c r="K59" s="38"/>
      <c r="L59" s="38"/>
    </row>
    <row r="60" spans="2:12" ht="12.75">
      <c r="B60" s="39"/>
      <c r="C60" s="40"/>
      <c r="D60" s="14">
        <f t="shared" si="6"/>
      </c>
      <c r="E60" s="14" t="e">
        <f t="shared" si="3"/>
        <v>#VALUE!</v>
      </c>
      <c r="F60" s="15" t="e">
        <f t="shared" si="5"/>
        <v>#VALUE!</v>
      </c>
      <c r="G60" s="14">
        <f t="shared" si="7"/>
      </c>
      <c r="H60" s="14">
        <f t="shared" si="8"/>
      </c>
      <c r="I60" s="14">
        <f t="shared" si="4"/>
      </c>
      <c r="J60" s="38"/>
      <c r="K60" s="38"/>
      <c r="L60" s="38"/>
    </row>
    <row r="61" spans="2:12" ht="12.75">
      <c r="B61" s="39"/>
      <c r="C61" s="40"/>
      <c r="D61" s="14">
        <f t="shared" si="6"/>
      </c>
      <c r="E61" s="14" t="e">
        <f t="shared" si="3"/>
        <v>#VALUE!</v>
      </c>
      <c r="F61" s="15" t="e">
        <f t="shared" si="5"/>
        <v>#VALUE!</v>
      </c>
      <c r="G61" s="14">
        <f t="shared" si="7"/>
      </c>
      <c r="H61" s="14">
        <f t="shared" si="8"/>
      </c>
      <c r="I61" s="14">
        <f t="shared" si="4"/>
      </c>
      <c r="J61" s="38"/>
      <c r="K61" s="38"/>
      <c r="L61" s="38"/>
    </row>
    <row r="62" spans="2:12" ht="12.75">
      <c r="B62" s="39"/>
      <c r="C62" s="40"/>
      <c r="D62" s="14">
        <f t="shared" si="6"/>
      </c>
      <c r="E62" s="14" t="e">
        <f t="shared" si="3"/>
        <v>#VALUE!</v>
      </c>
      <c r="F62" s="15" t="e">
        <f t="shared" si="5"/>
        <v>#VALUE!</v>
      </c>
      <c r="G62" s="14">
        <f t="shared" si="7"/>
      </c>
      <c r="H62" s="14">
        <f t="shared" si="8"/>
      </c>
      <c r="I62" s="14">
        <f t="shared" si="4"/>
      </c>
      <c r="J62" s="38"/>
      <c r="K62" s="38"/>
      <c r="L62" s="38"/>
    </row>
    <row r="63" spans="2:12" ht="12.75">
      <c r="B63" s="39"/>
      <c r="C63" s="40"/>
      <c r="D63" s="14">
        <f t="shared" si="6"/>
      </c>
      <c r="E63" s="14" t="e">
        <f t="shared" si="3"/>
        <v>#VALUE!</v>
      </c>
      <c r="F63" s="15" t="e">
        <f t="shared" si="5"/>
        <v>#VALUE!</v>
      </c>
      <c r="G63" s="14">
        <f t="shared" si="7"/>
      </c>
      <c r="H63" s="14">
        <f t="shared" si="8"/>
      </c>
      <c r="I63" s="14">
        <f t="shared" si="4"/>
      </c>
      <c r="J63" s="38"/>
      <c r="K63" s="38"/>
      <c r="L63" s="38"/>
    </row>
    <row r="64" spans="2:12" ht="12.75">
      <c r="B64" s="39"/>
      <c r="C64" s="40"/>
      <c r="D64" s="14">
        <f t="shared" si="6"/>
      </c>
      <c r="E64" s="14" t="e">
        <f t="shared" si="3"/>
        <v>#VALUE!</v>
      </c>
      <c r="F64" s="15" t="e">
        <f t="shared" si="5"/>
        <v>#VALUE!</v>
      </c>
      <c r="G64" s="14">
        <f t="shared" si="7"/>
      </c>
      <c r="H64" s="14">
        <f t="shared" si="8"/>
      </c>
      <c r="I64" s="14">
        <f t="shared" si="4"/>
      </c>
      <c r="J64" s="38"/>
      <c r="K64" s="38"/>
      <c r="L64" s="38"/>
    </row>
    <row r="65" spans="2:12" ht="12.75">
      <c r="B65" s="39"/>
      <c r="C65" s="40"/>
      <c r="D65" s="14">
        <f t="shared" si="6"/>
      </c>
      <c r="E65" s="14" t="e">
        <f t="shared" si="3"/>
        <v>#VALUE!</v>
      </c>
      <c r="F65" s="15" t="e">
        <f t="shared" si="5"/>
        <v>#VALUE!</v>
      </c>
      <c r="G65" s="14">
        <f t="shared" si="7"/>
      </c>
      <c r="H65" s="14">
        <f t="shared" si="8"/>
      </c>
      <c r="I65" s="14">
        <f t="shared" si="4"/>
      </c>
      <c r="J65" s="38"/>
      <c r="K65" s="38"/>
      <c r="L65" s="38"/>
    </row>
    <row r="66" spans="2:12" ht="12.75">
      <c r="B66" s="39"/>
      <c r="C66" s="40"/>
      <c r="D66" s="14">
        <f t="shared" si="6"/>
      </c>
      <c r="E66" s="14" t="e">
        <f t="shared" si="3"/>
        <v>#VALUE!</v>
      </c>
      <c r="F66" s="15" t="e">
        <f t="shared" si="5"/>
        <v>#VALUE!</v>
      </c>
      <c r="G66" s="14">
        <f t="shared" si="7"/>
      </c>
      <c r="H66" s="14">
        <f t="shared" si="8"/>
      </c>
      <c r="I66" s="14">
        <f t="shared" si="4"/>
      </c>
      <c r="J66" s="38"/>
      <c r="K66" s="38"/>
      <c r="L66" s="38"/>
    </row>
    <row r="67" spans="2:12" ht="12.75">
      <c r="B67" s="39"/>
      <c r="C67" s="40"/>
      <c r="D67" s="14">
        <f t="shared" si="6"/>
      </c>
      <c r="E67" s="14" t="e">
        <f t="shared" si="3"/>
        <v>#VALUE!</v>
      </c>
      <c r="F67" s="15" t="e">
        <f t="shared" si="5"/>
        <v>#VALUE!</v>
      </c>
      <c r="G67" s="14">
        <f t="shared" si="7"/>
      </c>
      <c r="H67" s="14">
        <f t="shared" si="8"/>
      </c>
      <c r="I67" s="14">
        <f t="shared" si="4"/>
      </c>
      <c r="J67" s="38"/>
      <c r="K67" s="38"/>
      <c r="L67" s="38"/>
    </row>
    <row r="68" spans="2:12" ht="12.75">
      <c r="B68" s="39"/>
      <c r="C68" s="40"/>
      <c r="D68" s="14">
        <f t="shared" si="6"/>
      </c>
      <c r="E68" s="14" t="e">
        <f t="shared" si="3"/>
        <v>#VALUE!</v>
      </c>
      <c r="F68" s="15" t="e">
        <f t="shared" si="5"/>
        <v>#VALUE!</v>
      </c>
      <c r="G68" s="14">
        <f t="shared" si="7"/>
      </c>
      <c r="H68" s="14">
        <f t="shared" si="8"/>
      </c>
      <c r="I68" s="14">
        <f t="shared" si="4"/>
      </c>
      <c r="J68" s="38"/>
      <c r="K68" s="38"/>
      <c r="L68" s="38"/>
    </row>
    <row r="69" spans="2:12" ht="12.75">
      <c r="B69" s="39"/>
      <c r="C69" s="40"/>
      <c r="D69" s="14">
        <f t="shared" si="6"/>
      </c>
      <c r="E69" s="14" t="e">
        <f t="shared" si="3"/>
        <v>#VALUE!</v>
      </c>
      <c r="F69" s="15" t="e">
        <f t="shared" si="5"/>
        <v>#VALUE!</v>
      </c>
      <c r="G69" s="14">
        <f t="shared" si="7"/>
      </c>
      <c r="H69" s="14">
        <f t="shared" si="8"/>
      </c>
      <c r="I69" s="14">
        <f t="shared" si="4"/>
      </c>
      <c r="J69" s="38"/>
      <c r="K69" s="38"/>
      <c r="L69" s="38"/>
    </row>
    <row r="70" spans="2:12" ht="12.75">
      <c r="B70" s="39"/>
      <c r="C70" s="40"/>
      <c r="D70" s="14">
        <f aca="true" t="shared" si="9" ref="D70:D78">IF(OR(ISBLANK(B70),ISBLANK(C70)),"",$C$14-C70*0.7766/12)</f>
      </c>
      <c r="E70" s="14" t="e">
        <f aca="true" t="shared" si="10" ref="E70:E78">D70-D69</f>
        <v>#VALUE!</v>
      </c>
      <c r="F70" s="15" t="e">
        <f aca="true" t="shared" si="11" ref="F70:F78">E70/(B70-B69)</f>
        <v>#VALUE!</v>
      </c>
      <c r="G70" s="14">
        <f aca="true" t="shared" si="12" ref="G70:G78">IF(OR(ISBLANK(B70),ISBLANK(C70)),"",IF(OR(MONTH(B70)&gt;=11,MONTH(B70)&lt;5),1133.7,1134.4))</f>
      </c>
      <c r="H70" s="14">
        <f aca="true" t="shared" si="13" ref="H70:H78">IF(OR(ISBLANK(B70),ISBLANK(C70)),"",D70-G70)</f>
      </c>
      <c r="I70" s="14">
        <f aca="true" t="shared" si="14" ref="I70:I78">IF(OR(ISBLANK(B70),ISBLANK(C70)),"",H70*12)</f>
      </c>
      <c r="J70" s="38"/>
      <c r="K70" s="38"/>
      <c r="L70" s="38"/>
    </row>
    <row r="71" spans="2:12" ht="12.75">
      <c r="B71" s="39"/>
      <c r="C71" s="40"/>
      <c r="D71" s="14">
        <f t="shared" si="9"/>
      </c>
      <c r="E71" s="14" t="e">
        <f t="shared" si="10"/>
        <v>#VALUE!</v>
      </c>
      <c r="F71" s="15" t="e">
        <f t="shared" si="11"/>
        <v>#VALUE!</v>
      </c>
      <c r="G71" s="14">
        <f t="shared" si="12"/>
      </c>
      <c r="H71" s="14">
        <f t="shared" si="13"/>
      </c>
      <c r="I71" s="14">
        <f t="shared" si="14"/>
      </c>
      <c r="J71" s="38"/>
      <c r="K71" s="38"/>
      <c r="L71" s="38"/>
    </row>
    <row r="72" spans="2:12" ht="12.75">
      <c r="B72" s="39"/>
      <c r="C72" s="40"/>
      <c r="D72" s="14">
        <f t="shared" si="9"/>
      </c>
      <c r="E72" s="14" t="e">
        <f t="shared" si="10"/>
        <v>#VALUE!</v>
      </c>
      <c r="F72" s="15" t="e">
        <f t="shared" si="11"/>
        <v>#VALUE!</v>
      </c>
      <c r="G72" s="14">
        <f t="shared" si="12"/>
      </c>
      <c r="H72" s="14">
        <f t="shared" si="13"/>
      </c>
      <c r="I72" s="14">
        <f t="shared" si="14"/>
      </c>
      <c r="J72" s="38"/>
      <c r="K72" s="38"/>
      <c r="L72" s="38"/>
    </row>
    <row r="73" spans="2:12" ht="12.75">
      <c r="B73" s="39"/>
      <c r="C73" s="40"/>
      <c r="D73" s="14">
        <f t="shared" si="9"/>
      </c>
      <c r="E73" s="14" t="e">
        <f t="shared" si="10"/>
        <v>#VALUE!</v>
      </c>
      <c r="F73" s="15" t="e">
        <f t="shared" si="11"/>
        <v>#VALUE!</v>
      </c>
      <c r="G73" s="14">
        <f t="shared" si="12"/>
      </c>
      <c r="H73" s="14">
        <f t="shared" si="13"/>
      </c>
      <c r="I73" s="14">
        <f t="shared" si="14"/>
      </c>
      <c r="J73" s="38"/>
      <c r="K73" s="38"/>
      <c r="L73" s="38"/>
    </row>
    <row r="74" spans="2:12" ht="12.75">
      <c r="B74" s="39"/>
      <c r="C74" s="40"/>
      <c r="D74" s="14">
        <f t="shared" si="9"/>
      </c>
      <c r="E74" s="14" t="e">
        <f t="shared" si="10"/>
        <v>#VALUE!</v>
      </c>
      <c r="F74" s="15" t="e">
        <f t="shared" si="11"/>
        <v>#VALUE!</v>
      </c>
      <c r="G74" s="14">
        <f t="shared" si="12"/>
      </c>
      <c r="H74" s="14">
        <f t="shared" si="13"/>
      </c>
      <c r="I74" s="14">
        <f t="shared" si="14"/>
      </c>
      <c r="J74" s="38"/>
      <c r="K74" s="38"/>
      <c r="L74" s="38"/>
    </row>
    <row r="75" spans="2:12" ht="12.75">
      <c r="B75" s="39"/>
      <c r="C75" s="40"/>
      <c r="D75" s="14">
        <f t="shared" si="9"/>
      </c>
      <c r="E75" s="14" t="e">
        <f t="shared" si="10"/>
        <v>#VALUE!</v>
      </c>
      <c r="F75" s="15" t="e">
        <f t="shared" si="11"/>
        <v>#VALUE!</v>
      </c>
      <c r="G75" s="14">
        <f t="shared" si="12"/>
      </c>
      <c r="H75" s="14">
        <f t="shared" si="13"/>
      </c>
      <c r="I75" s="14">
        <f t="shared" si="14"/>
      </c>
      <c r="J75" s="38"/>
      <c r="K75" s="38"/>
      <c r="L75" s="38"/>
    </row>
    <row r="76" spans="2:12" ht="12.75">
      <c r="B76" s="39"/>
      <c r="C76" s="40"/>
      <c r="D76" s="14">
        <f t="shared" si="9"/>
      </c>
      <c r="E76" s="14" t="e">
        <f t="shared" si="10"/>
        <v>#VALUE!</v>
      </c>
      <c r="F76" s="15" t="e">
        <f t="shared" si="11"/>
        <v>#VALUE!</v>
      </c>
      <c r="G76" s="14">
        <f t="shared" si="12"/>
      </c>
      <c r="H76" s="14">
        <f t="shared" si="13"/>
      </c>
      <c r="I76" s="14">
        <f t="shared" si="14"/>
      </c>
      <c r="J76" s="38"/>
      <c r="K76" s="38"/>
      <c r="L76" s="38"/>
    </row>
    <row r="77" spans="2:12" ht="12.75">
      <c r="B77" s="39"/>
      <c r="C77" s="40"/>
      <c r="D77" s="14">
        <f t="shared" si="9"/>
      </c>
      <c r="E77" s="14" t="e">
        <f t="shared" si="10"/>
        <v>#VALUE!</v>
      </c>
      <c r="F77" s="15" t="e">
        <f t="shared" si="11"/>
        <v>#VALUE!</v>
      </c>
      <c r="G77" s="14">
        <f t="shared" si="12"/>
      </c>
      <c r="H77" s="14">
        <f t="shared" si="13"/>
      </c>
      <c r="I77" s="14">
        <f t="shared" si="14"/>
      </c>
      <c r="J77" s="38"/>
      <c r="K77" s="38"/>
      <c r="L77" s="38"/>
    </row>
    <row r="78" spans="2:12" ht="12.75">
      <c r="B78" s="39"/>
      <c r="C78" s="40"/>
      <c r="D78" s="14">
        <f t="shared" si="9"/>
      </c>
      <c r="E78" s="14" t="e">
        <f t="shared" si="10"/>
        <v>#VALUE!</v>
      </c>
      <c r="F78" s="15" t="e">
        <f t="shared" si="11"/>
        <v>#VALUE!</v>
      </c>
      <c r="G78" s="14">
        <f t="shared" si="12"/>
      </c>
      <c r="H78" s="14">
        <f t="shared" si="13"/>
      </c>
      <c r="I78" s="14">
        <f t="shared" si="14"/>
      </c>
      <c r="J78" s="38"/>
      <c r="K78" s="38"/>
      <c r="L78" s="38"/>
    </row>
    <row r="79" spans="2:12" ht="12.75">
      <c r="B79" s="39"/>
      <c r="C79" s="40"/>
      <c r="D79" s="14">
        <f t="shared" si="6"/>
      </c>
      <c r="E79" s="14" t="e">
        <f>D79-D69</f>
        <v>#VALUE!</v>
      </c>
      <c r="F79" s="15" t="e">
        <f>E79/(B79-B69)</f>
        <v>#VALUE!</v>
      </c>
      <c r="G79" s="14">
        <f t="shared" si="7"/>
      </c>
      <c r="H79" s="14">
        <f t="shared" si="8"/>
      </c>
      <c r="I79" s="14">
        <f t="shared" si="4"/>
      </c>
      <c r="J79" s="38"/>
      <c r="K79" s="38"/>
      <c r="L79" s="38"/>
    </row>
    <row r="80" spans="2:12" ht="12.75">
      <c r="B80" s="39"/>
      <c r="C80" s="40"/>
      <c r="D80" s="14">
        <f t="shared" si="6"/>
      </c>
      <c r="E80" s="14" t="e">
        <f t="shared" si="3"/>
        <v>#VALUE!</v>
      </c>
      <c r="F80" s="15" t="e">
        <f t="shared" si="5"/>
        <v>#VALUE!</v>
      </c>
      <c r="G80" s="14">
        <f t="shared" si="7"/>
      </c>
      <c r="H80" s="14">
        <f t="shared" si="8"/>
      </c>
      <c r="I80" s="14">
        <f t="shared" si="4"/>
      </c>
      <c r="J80" s="38"/>
      <c r="K80" s="38"/>
      <c r="L80" s="38"/>
    </row>
    <row r="81" ht="12.75">
      <c r="D81" s="14"/>
    </row>
    <row r="82" spans="3:9" ht="12.75">
      <c r="C82" s="16" t="s">
        <v>31</v>
      </c>
      <c r="D82" s="17">
        <f>MAX(D23:D80)</f>
        <v>1134.6151</v>
      </c>
      <c r="E82" s="3" t="s">
        <v>32</v>
      </c>
      <c r="F82" s="3"/>
      <c r="G82" s="16" t="s">
        <v>33</v>
      </c>
      <c r="H82" s="17">
        <f>MAX(H23:H80)</f>
        <v>0.850383333333184</v>
      </c>
      <c r="I82" s="3" t="s">
        <v>39</v>
      </c>
    </row>
    <row r="83" spans="3:9" ht="12.75">
      <c r="C83" s="16" t="s">
        <v>35</v>
      </c>
      <c r="D83" s="17">
        <f>MIN(D23:D80)</f>
        <v>1134.0650083333333</v>
      </c>
      <c r="E83" s="3" t="s">
        <v>32</v>
      </c>
      <c r="F83" s="3"/>
      <c r="G83" s="16" t="s">
        <v>36</v>
      </c>
      <c r="H83" s="17">
        <f>MIN(H23:H80)</f>
        <v>-0.09230416666673591</v>
      </c>
      <c r="I83" s="3" t="s">
        <v>39</v>
      </c>
    </row>
    <row r="84" spans="3:9" ht="12.75">
      <c r="C84" s="3"/>
      <c r="D84" s="3"/>
      <c r="E84" s="3"/>
      <c r="F84" s="3"/>
      <c r="G84" s="16" t="s">
        <v>38</v>
      </c>
      <c r="H84" s="17">
        <f>AVERAGE(H23:H80)</f>
        <v>0.2447546474357628</v>
      </c>
      <c r="I84" s="3" t="s">
        <v>39</v>
      </c>
    </row>
  </sheetData>
  <sheetProtection sheet="1" objects="1" scenarios="1"/>
  <mergeCells count="3">
    <mergeCell ref="H18:I18"/>
    <mergeCell ref="H19:I19"/>
    <mergeCell ref="H20:I20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0"/>
  <sheetViews>
    <sheetView tabSelected="1" zoomScalePageLayoutView="0" workbookViewId="0" topLeftCell="A14">
      <selection activeCell="C6" sqref="C6"/>
    </sheetView>
  </sheetViews>
  <sheetFormatPr defaultColWidth="9.140625" defaultRowHeight="12.75"/>
  <cols>
    <col min="1" max="1" width="3.7109375" style="0" customWidth="1"/>
    <col min="2" max="2" width="10.00390625" style="0" customWidth="1"/>
    <col min="3" max="3" width="12.421875" style="0" customWidth="1"/>
    <col min="5" max="5" width="11.57421875" style="0" customWidth="1"/>
    <col min="6" max="6" width="13.00390625" style="0" customWidth="1"/>
    <col min="8" max="8" width="11.421875" style="0" customWidth="1"/>
    <col min="9" max="9" width="12.7109375" style="0" customWidth="1"/>
  </cols>
  <sheetData>
    <row r="1" ht="15.75">
      <c r="B1" s="1" t="s">
        <v>50</v>
      </c>
    </row>
    <row r="2" ht="15.75">
      <c r="B2" s="1" t="s">
        <v>2</v>
      </c>
    </row>
    <row r="4" spans="2:3" ht="12.75">
      <c r="B4" s="2" t="s">
        <v>9</v>
      </c>
      <c r="C4" t="s">
        <v>51</v>
      </c>
    </row>
    <row r="6" spans="2:3" ht="12.75">
      <c r="B6" s="2" t="s">
        <v>52</v>
      </c>
      <c r="C6" s="38" t="s">
        <v>53</v>
      </c>
    </row>
    <row r="7" spans="2:3" ht="12.75">
      <c r="B7" s="2" t="s">
        <v>6</v>
      </c>
      <c r="C7" s="39">
        <v>41139</v>
      </c>
    </row>
    <row r="9" spans="2:3" ht="12.75">
      <c r="B9" s="43" t="s">
        <v>54</v>
      </c>
      <c r="C9" t="s">
        <v>56</v>
      </c>
    </row>
    <row r="10" ht="12.75">
      <c r="C10" t="s">
        <v>55</v>
      </c>
    </row>
    <row r="11" ht="12.75">
      <c r="C11" t="s">
        <v>57</v>
      </c>
    </row>
    <row r="12" ht="12.75">
      <c r="C12" t="s">
        <v>58</v>
      </c>
    </row>
    <row r="14" spans="2:3" ht="12.75">
      <c r="B14" s="2" t="s">
        <v>59</v>
      </c>
      <c r="C14" t="s">
        <v>63</v>
      </c>
    </row>
    <row r="15" ht="12.75">
      <c r="C15" t="s">
        <v>64</v>
      </c>
    </row>
    <row r="16" ht="12.75">
      <c r="C16" t="s">
        <v>65</v>
      </c>
    </row>
    <row r="17" ht="12.75">
      <c r="C17" t="s">
        <v>67</v>
      </c>
    </row>
    <row r="18" ht="12.75">
      <c r="C18" t="s">
        <v>66</v>
      </c>
    </row>
    <row r="20" ht="12.75">
      <c r="C20" t="s">
        <v>69</v>
      </c>
    </row>
    <row r="21" ht="12.75">
      <c r="C21" t="s">
        <v>68</v>
      </c>
    </row>
    <row r="23" spans="2:9" ht="12.75">
      <c r="B23" s="49" t="s">
        <v>60</v>
      </c>
      <c r="C23" s="49"/>
      <c r="E23" s="49" t="s">
        <v>61</v>
      </c>
      <c r="F23" s="49"/>
      <c r="H23" s="49" t="s">
        <v>62</v>
      </c>
      <c r="I23" s="49"/>
    </row>
    <row r="24" spans="3:9" ht="12.75">
      <c r="C24" s="10" t="s">
        <v>17</v>
      </c>
      <c r="F24" s="10" t="s">
        <v>17</v>
      </c>
      <c r="I24" s="10" t="s">
        <v>17</v>
      </c>
    </row>
    <row r="25" spans="3:9" ht="12.75">
      <c r="C25" s="10" t="s">
        <v>22</v>
      </c>
      <c r="F25" s="10" t="s">
        <v>22</v>
      </c>
      <c r="I25" s="10" t="s">
        <v>22</v>
      </c>
    </row>
    <row r="26" spans="3:9" ht="12.75">
      <c r="C26" s="10" t="s">
        <v>25</v>
      </c>
      <c r="F26" s="10" t="s">
        <v>25</v>
      </c>
      <c r="I26" s="10" t="s">
        <v>25</v>
      </c>
    </row>
    <row r="27" spans="2:9" ht="13.5" thickBot="1">
      <c r="B27" s="12" t="s">
        <v>26</v>
      </c>
      <c r="C27" s="11" t="s">
        <v>49</v>
      </c>
      <c r="E27" s="12" t="s">
        <v>26</v>
      </c>
      <c r="F27" s="11" t="s">
        <v>49</v>
      </c>
      <c r="H27" s="12" t="s">
        <v>26</v>
      </c>
      <c r="I27" s="11" t="s">
        <v>49</v>
      </c>
    </row>
    <row r="28" ht="13.5" thickTop="1"/>
    <row r="29" spans="2:9" ht="12.75">
      <c r="B29" s="13">
        <f>IF(ISBLANK('2012 TD'!C23),"",'2012 TD'!B23)</f>
        <v>40914</v>
      </c>
      <c r="C29" s="14">
        <f>IF(ISBLANK('2012 TD'!I23),"",'2012 TD'!I23)</f>
        <v>-5.880000000000109</v>
      </c>
      <c r="E29" s="13">
        <f>IF(ISBLANK('2012 TL'!B23),"",'2012 TL'!B23)</f>
        <v>40914</v>
      </c>
      <c r="F29" s="14">
        <f>IF(ISBLANK('2012 TL'!I23),"",'2012 TL'!I23)</f>
        <v>6.860000000000582</v>
      </c>
      <c r="H29" s="13">
        <f>IF(ISBLANK('2012 TW'!B23),"",'2012 TW'!B23)</f>
        <v>40914</v>
      </c>
      <c r="I29" s="14">
        <f>IF(ISBLANK('2012 TW'!I23),"",'2012 TW'!I23)</f>
        <v>4.380099999998492</v>
      </c>
    </row>
    <row r="30" spans="2:9" ht="12.75">
      <c r="B30" s="13">
        <f>IF(ISBLANK('2012 TD'!C24),"",'2012 TD'!B24)</f>
        <v>40925</v>
      </c>
      <c r="C30" s="14">
        <f>IF(ISBLANK('2012 TD'!I24),"",'2012 TD'!I24)</f>
        <v>-4.920000000000982</v>
      </c>
      <c r="E30" s="13">
        <f>IF(ISBLANK('2012 TL'!B24),"",'2012 TL'!B24)</f>
        <v>40925</v>
      </c>
      <c r="F30" s="14">
        <f>IF(ISBLANK('2012 TL'!I24),"",'2012 TL'!I24)</f>
        <v>6.609999999998763</v>
      </c>
      <c r="H30" s="13">
        <f>IF(ISBLANK('2012 TW'!B24),"",'2012 TW'!B24)</f>
        <v>40925</v>
      </c>
      <c r="I30" s="14">
        <f>IF(ISBLANK('2012 TW'!I24),"",'2012 TW'!I24)</f>
        <v>4.380099999998492</v>
      </c>
    </row>
    <row r="31" spans="2:9" ht="12.75">
      <c r="B31" s="13">
        <f>IF(ISBLANK('2012 TD'!C25),"",'2012 TD'!B25)</f>
        <v>40975</v>
      </c>
      <c r="C31" s="14">
        <f>IF(ISBLANK('2012 TD'!I25),"",'2012 TD'!I25)</f>
        <v>-3.4799999999995634</v>
      </c>
      <c r="E31" s="13">
        <f>IF(ISBLANK('2012 TL'!B25),"",'2012 TL'!B25)</f>
        <v>40975</v>
      </c>
      <c r="F31" s="14">
        <f>IF(ISBLANK('2012 TL'!I25),"",'2012 TL'!I25)</f>
        <v>8.859999999998763</v>
      </c>
      <c r="H31" s="13">
        <f>IF(ISBLANK('2012 TW'!B25),"",'2012 TW'!B25)</f>
        <v>40975</v>
      </c>
      <c r="I31" s="14">
        <f>IF(ISBLANK('2012 TW'!I25),"",'2012 TW'!I25)</f>
        <v>5.156699999999546</v>
      </c>
    </row>
    <row r="32" spans="2:9" ht="12.75">
      <c r="B32" s="13">
        <f>IF(ISBLANK('2012 TD'!C26),"",'2012 TD'!B26)</f>
        <v>40985</v>
      </c>
      <c r="C32" s="14">
        <f>IF(ISBLANK('2012 TD'!I26),"",'2012 TD'!I26)</f>
        <v>-1.3199999999987995</v>
      </c>
      <c r="E32" s="13">
        <f>IF(ISBLANK('2012 TL'!B26),"",'2012 TL'!B26)</f>
        <v>40985</v>
      </c>
      <c r="F32" s="14">
        <f>IF(ISBLANK('2012 TL'!I26),"",'2012 TL'!I26)</f>
        <v>8.360000000000582</v>
      </c>
      <c r="H32" s="13">
        <f>IF(ISBLANK('2012 TW'!B26),"",'2012 TW'!B26)</f>
        <v>40985</v>
      </c>
      <c r="I32" s="14">
        <f>IF(ISBLANK('2012 TW'!I26),"",'2012 TW'!I26)</f>
        <v>6.321599999998398</v>
      </c>
    </row>
    <row r="33" spans="2:9" ht="12.75">
      <c r="B33" s="13">
        <f>IF(ISBLANK('2012 TD'!C27),"",'2012 TD'!B27)</f>
        <v>40988</v>
      </c>
      <c r="C33" s="14">
        <f>IF(ISBLANK('2012 TD'!I27),"",'2012 TD'!I27)</f>
        <v>-1.5599999999985812</v>
      </c>
      <c r="E33" s="13">
        <f>IF(ISBLANK('2012 TL'!B27),"",'2012 TL'!B27)</f>
        <v>40988</v>
      </c>
      <c r="F33" s="14">
        <f>IF(ISBLANK('2012 TL'!I27),"",'2012 TL'!I27)</f>
        <v>7.859999999999673</v>
      </c>
      <c r="H33" s="13">
        <f>IF(ISBLANK('2012 TW'!B27),"",'2012 TW'!B27)</f>
        <v>40988</v>
      </c>
      <c r="I33" s="14">
        <f>IF(ISBLANK('2012 TW'!I27),"",'2012 TW'!I27)</f>
        <v>7.098199999999451</v>
      </c>
    </row>
    <row r="34" spans="2:9" ht="12.75">
      <c r="B34" s="13">
        <f>IF(ISBLANK('2012 TD'!C28),"",'2012 TD'!B28)</f>
        <v>40992</v>
      </c>
      <c r="C34" s="14">
        <f>IF(ISBLANK('2012 TD'!I28),"",'2012 TD'!I28)</f>
        <v>7.56000000000131</v>
      </c>
      <c r="E34" s="13">
        <f>IF(ISBLANK('2012 TL'!B28),"",'2012 TL'!B28)</f>
        <v>40992</v>
      </c>
      <c r="F34" s="14">
        <f>IF(ISBLANK('2012 TL'!I28),"",'2012 TL'!I28)</f>
        <v>8.360000000000582</v>
      </c>
      <c r="H34" s="13">
        <f>IF(ISBLANK('2012 TW'!B28),"",'2012 TW'!B28)</f>
        <v>40992</v>
      </c>
      <c r="I34" s="14">
        <f>IF(ISBLANK('2012 TW'!I28),"",'2012 TW'!I28)</f>
        <v>7.486499999999978</v>
      </c>
    </row>
    <row r="35" spans="2:9" ht="12.75">
      <c r="B35" s="13">
        <f>IF(ISBLANK('2012 TD'!C29),"",'2012 TD'!B29)</f>
        <v>41010</v>
      </c>
      <c r="C35" s="14">
        <f>IF(ISBLANK('2012 TD'!I29),"",'2012 TD'!I29)</f>
        <v>8.280000000000655</v>
      </c>
      <c r="E35" s="13">
        <f>IF(ISBLANK('2012 TL'!B29),"",'2012 TL'!B29)</f>
        <v>41010</v>
      </c>
      <c r="F35" s="14">
        <f>IF(ISBLANK('2012 TL'!I29),"",'2012 TL'!I29)</f>
        <v>9.359999999999673</v>
      </c>
      <c r="H35" s="13">
        <f>IF(ISBLANK('2012 TW'!B29),"",'2012 TW'!B29)</f>
        <v>41010</v>
      </c>
      <c r="I35" s="14">
        <f>IF(ISBLANK('2012 TW'!I29),"",'2012 TW'!I29)</f>
        <v>8.263099999998303</v>
      </c>
    </row>
    <row r="36" spans="2:9" ht="12.75">
      <c r="B36" s="13">
        <f>IF(ISBLANK('2012 TD'!C30),"",'2012 TD'!B30)</f>
        <v>41014</v>
      </c>
      <c r="C36" s="14">
        <f>IF(ISBLANK('2012 TD'!I30),"",'2012 TD'!I30)</f>
        <v>8.520000000000437</v>
      </c>
      <c r="E36" s="13">
        <f>IF(ISBLANK('2012 TL'!B30),"",'2012 TL'!B30)</f>
        <v>41014</v>
      </c>
      <c r="F36" s="14">
        <f>IF(ISBLANK('2012 TL'!I30),"",'2012 TL'!I30)</f>
        <v>9.359999999999673</v>
      </c>
      <c r="H36" s="13">
        <f>IF(ISBLANK('2012 TW'!B30),"",'2012 TW'!B30)</f>
        <v>41014</v>
      </c>
      <c r="I36" s="14">
        <f>IF(ISBLANK('2012 TW'!I30),"",'2012 TW'!I30)</f>
        <v>8.263099999998303</v>
      </c>
    </row>
    <row r="37" spans="2:9" ht="12.75">
      <c r="B37" s="13">
        <f>IF(ISBLANK('2012 TD'!C31),"",'2012 TD'!B31)</f>
        <v>41020</v>
      </c>
      <c r="C37" s="14">
        <f>IF(ISBLANK('2012 TD'!I31),"",'2012 TD'!I31)</f>
        <v>9.959999999999127</v>
      </c>
      <c r="E37" s="13">
        <f>IF(ISBLANK('2012 TL'!B31),"",'2012 TL'!B31)</f>
        <v>41020</v>
      </c>
      <c r="F37" s="14">
        <f>IF(ISBLANK('2012 TL'!I31),"",'2012 TL'!I31)</f>
        <v>10.859999999999673</v>
      </c>
      <c r="H37" s="13">
        <f>IF(ISBLANK('2012 TW'!B31),"",'2012 TW'!B31)</f>
        <v>41020</v>
      </c>
      <c r="I37" s="14">
        <f>IF(ISBLANK('2012 TW'!I31),"",'2012 TW'!I31)</f>
        <v>10.204599999998209</v>
      </c>
    </row>
    <row r="38" spans="2:9" ht="12.75">
      <c r="B38" s="13">
        <f>IF(ISBLANK('2012 TD'!C32),"",'2012 TD'!B32)</f>
        <v>41026</v>
      </c>
      <c r="C38" s="14">
        <f>IF(ISBLANK('2012 TD'!I32),"",'2012 TD'!I32)</f>
        <v>9.239999999999782</v>
      </c>
      <c r="E38" s="13">
        <f>IF(ISBLANK('2012 TL'!B32),"",'2012 TL'!B32)</f>
        <v>41026</v>
      </c>
      <c r="F38" s="14">
        <f>IF(ISBLANK('2012 TL'!I32),"",'2012 TL'!I32)</f>
        <v>10.359999999998763</v>
      </c>
      <c r="H38" s="13">
        <f>IF(ISBLANK('2012 TW'!B32),"",'2012 TW'!B32)</f>
        <v>41026</v>
      </c>
      <c r="I38" s="14">
        <f>IF(ISBLANK('2012 TW'!I32),"",'2012 TW'!I32)</f>
        <v>9.81630000000041</v>
      </c>
    </row>
    <row r="39" spans="2:9" ht="12.75">
      <c r="B39" s="13">
        <f>IF(ISBLANK('2012 TD'!C33),"",'2012 TD'!B33)</f>
        <v>41035</v>
      </c>
      <c r="C39" s="14">
        <f>IF(ISBLANK('2012 TD'!I33),"",'2012 TD'!I33)</f>
        <v>2.040000000000873</v>
      </c>
      <c r="E39" s="13">
        <f>IF(ISBLANK('2012 TL'!B33),"",'2012 TL'!B33)</f>
        <v>41035</v>
      </c>
      <c r="F39" s="14">
        <f>IF(ISBLANK('2012 TL'!I33),"",'2012 TL'!I33)</f>
        <v>2.9600000000000364</v>
      </c>
      <c r="H39" s="13">
        <f>IF(ISBLANK('2012 TW'!B33),"",'2012 TW'!B33)</f>
        <v>41035</v>
      </c>
      <c r="I39" s="14">
        <f>IF(ISBLANK('2012 TW'!I33),"",'2012 TW'!I33)</f>
        <v>2.5811999999987165</v>
      </c>
    </row>
    <row r="40" spans="2:9" ht="12.75">
      <c r="B40" s="13">
        <f>IF(ISBLANK('2012 TD'!C34),"",'2012 TD'!B34)</f>
        <v>41039</v>
      </c>
      <c r="C40" s="14">
        <f>IF(ISBLANK('2012 TD'!I34),"",'2012 TD'!I34)</f>
        <v>-2.040000000000873</v>
      </c>
      <c r="E40" s="13">
        <f>IF(ISBLANK('2012 TL'!B34),"",'2012 TL'!B34)</f>
        <v>41039</v>
      </c>
      <c r="F40" s="14">
        <f>IF(ISBLANK('2012 TL'!I34),"",'2012 TL'!I34)</f>
        <v>2.2100000000000364</v>
      </c>
      <c r="H40" s="13">
        <f>IF(ISBLANK('2012 TW'!B34),"",'2012 TW'!B34)</f>
        <v>41039</v>
      </c>
      <c r="I40" s="14">
        <f>IF(ISBLANK('2012 TW'!I34),"",'2012 TW'!I34)</f>
        <v>1.804599999997663</v>
      </c>
    </row>
    <row r="41" spans="2:9" ht="12.75">
      <c r="B41" s="13">
        <f>IF(ISBLANK('2012 TD'!C35),"",'2012 TD'!B35)</f>
        <v>41043</v>
      </c>
      <c r="C41" s="14">
        <f>IF(ISBLANK('2012 TD'!I35),"",'2012 TD'!I35)</f>
        <v>-4.440000000001419</v>
      </c>
      <c r="E41" s="13">
        <f>IF(ISBLANK('2012 TL'!B35),"",'2012 TL'!B35)</f>
        <v>41043</v>
      </c>
      <c r="F41" s="14">
        <f>IF(ISBLANK('2012 TL'!I35),"",'2012 TL'!I35)</f>
        <v>0.9599999999991269</v>
      </c>
      <c r="H41" s="13">
        <f>IF(ISBLANK('2012 TW'!B35),"",'2012 TW'!B35)</f>
        <v>41043</v>
      </c>
      <c r="I41" s="14">
        <f>IF(ISBLANK('2012 TW'!I35),"",'2012 TW'!I35)</f>
        <v>0.25139999999828433</v>
      </c>
    </row>
    <row r="42" spans="2:9" ht="12.75">
      <c r="B42" s="13">
        <f>IF(ISBLANK('2012 TD'!C36),"",'2012 TD'!B36)</f>
        <v>41046</v>
      </c>
      <c r="C42" s="14">
        <f>IF(ISBLANK('2012 TD'!I36),"",'2012 TD'!I36)</f>
        <v>-0.3599999999996726</v>
      </c>
      <c r="E42" s="13">
        <f>IF(ISBLANK('2012 TL'!B36),"",'2012 TL'!B36)</f>
        <v>41046</v>
      </c>
      <c r="F42" s="14">
        <f>IF(ISBLANK('2012 TL'!I36),"",'2012 TL'!I36)</f>
        <v>0.7100000000000364</v>
      </c>
      <c r="H42" s="13">
        <f>IF(ISBLANK('2012 TW'!B36),"",'2012 TW'!B36)</f>
        <v>41046</v>
      </c>
      <c r="I42" s="14">
        <f>IF(ISBLANK('2012 TW'!I36),"",'2012 TW'!I36)</f>
        <v>0.05724999999802094</v>
      </c>
    </row>
    <row r="43" spans="2:9" ht="12.75">
      <c r="B43" s="13">
        <f>IF(ISBLANK('2012 TD'!C37),"",'2012 TD'!B37)</f>
        <v>41051</v>
      </c>
      <c r="C43" s="14">
        <f>IF(ISBLANK('2012 TD'!I37),"",'2012 TD'!I37)</f>
        <v>-0.11999999999989086</v>
      </c>
      <c r="E43" s="13">
        <f>IF(ISBLANK('2012 TL'!B37),"",'2012 TL'!B37)</f>
        <v>41051</v>
      </c>
      <c r="F43" s="14">
        <f>IF(ISBLANK('2012 TL'!I37),"",'2012 TL'!I37)</f>
        <v>0.9599999999991269</v>
      </c>
      <c r="H43" s="13">
        <f>IF(ISBLANK('2012 TW'!B37),"",'2012 TW'!B37)</f>
        <v>41050</v>
      </c>
      <c r="I43" s="14">
        <f>IF(ISBLANK('2012 TW'!I37),"",'2012 TW'!I37)</f>
        <v>0.05724999999802094</v>
      </c>
    </row>
    <row r="44" spans="2:9" ht="12.75">
      <c r="B44" s="13">
        <f>IF(ISBLANK('2012 TD'!C38),"",'2012 TD'!B38)</f>
        <v>41060</v>
      </c>
      <c r="C44" s="14">
        <f>IF(ISBLANK('2012 TD'!I38),"",'2012 TD'!I38)</f>
        <v>-0.3599999999996726</v>
      </c>
      <c r="E44" s="13">
        <f>IF(ISBLANK('2012 TL'!B38),"",'2012 TL'!B38)</f>
        <v>41060</v>
      </c>
      <c r="F44" s="14">
        <f>IF(ISBLANK('2012 TL'!I38),"",'2012 TL'!I38)</f>
        <v>0.9599999999991269</v>
      </c>
      <c r="H44" s="13">
        <f>IF(ISBLANK('2012 TW'!B38),"",'2012 TW'!B38)</f>
        <v>41060</v>
      </c>
      <c r="I44" s="14">
        <f>IF(ISBLANK('2012 TW'!I38),"",'2012 TW'!I38)</f>
        <v>0.25139999999828433</v>
      </c>
    </row>
    <row r="45" spans="2:9" ht="12.75">
      <c r="B45" s="13">
        <f>IF(ISBLANK('2012 TD'!C39),"",'2012 TD'!B39)</f>
        <v>41062</v>
      </c>
      <c r="C45" s="14">
        <f>IF(ISBLANK('2012 TD'!I39),"",'2012 TD'!I39)</f>
        <v>0.839999999999236</v>
      </c>
      <c r="E45" s="13">
        <f>IF(ISBLANK('2012 TL'!B39),"",'2012 TL'!B39)</f>
        <v>41062</v>
      </c>
      <c r="F45" s="14">
        <f>IF(ISBLANK('2012 TL'!I39),"",'2012 TL'!I39)</f>
        <v>0.9599999999991269</v>
      </c>
      <c r="H45" s="13">
        <f>IF(ISBLANK('2012 TW'!B39),"",'2012 TW'!B39)</f>
        <v>41062</v>
      </c>
      <c r="I45" s="14">
        <f>IF(ISBLANK('2012 TW'!I39),"",'2012 TW'!I39)</f>
        <v>2.5811999999987165</v>
      </c>
    </row>
    <row r="46" spans="2:9" ht="12.75">
      <c r="B46" s="13">
        <f>IF(ISBLANK('2012 TD'!C40),"",'2012 TD'!B40)</f>
        <v>41072</v>
      </c>
      <c r="C46" s="14">
        <f>IF(ISBLANK('2012 TD'!I40),"",'2012 TD'!I40)</f>
        <v>-4.440000000001419</v>
      </c>
      <c r="E46" s="13">
        <f>IF(ISBLANK('2012 TL'!B40),"",'2012 TL'!B40)</f>
        <v>41072</v>
      </c>
      <c r="F46" s="14">
        <f>IF(ISBLANK('2012 TL'!I40),"",'2012 TL'!I40)</f>
        <v>0.4599999999982174</v>
      </c>
      <c r="H46" s="13">
        <f>IF(ISBLANK('2012 TW'!B40),"",'2012 TW'!B40)</f>
        <v>41072</v>
      </c>
      <c r="I46" s="14">
        <f>IF(ISBLANK('2012 TW'!I40),"",'2012 TW'!I40)</f>
        <v>0.25139999999828433</v>
      </c>
    </row>
    <row r="47" spans="2:9" ht="12.75">
      <c r="B47" s="13">
        <f>IF(ISBLANK('2012 TD'!C41),"",'2012 TD'!B41)</f>
        <v>41073</v>
      </c>
      <c r="C47" s="14">
        <f>IF(ISBLANK('2012 TD'!I41),"",'2012 TD'!I41)</f>
        <v>-0.3599999999996726</v>
      </c>
      <c r="E47" s="13">
        <f>IF(ISBLANK('2012 TL'!B41),"",'2012 TL'!B41)</f>
        <v>41073</v>
      </c>
      <c r="F47" s="14">
        <f>IF(ISBLANK('2012 TL'!I41),"",'2012 TL'!I41)</f>
        <v>0.20999999999912689</v>
      </c>
      <c r="H47" s="13">
        <f>IF(ISBLANK('2012 TW'!B41),"",'2012 TW'!B41)</f>
        <v>41073</v>
      </c>
      <c r="I47" s="14">
        <f>IF(ISBLANK('2012 TW'!I41),"",'2012 TW'!I41)</f>
        <v>-0.33105000000250584</v>
      </c>
    </row>
    <row r="48" spans="2:9" ht="12.75">
      <c r="B48" s="13">
        <f>IF(ISBLANK('2012 TD'!C42),"",'2012 TD'!B42)</f>
        <v>41082</v>
      </c>
      <c r="C48" s="14">
        <f>IF(ISBLANK('2012 TD'!I42),"",'2012 TD'!I42)</f>
        <v>-0.11999999999989086</v>
      </c>
      <c r="E48" s="13">
        <f>IF(ISBLANK('2012 TL'!B42),"",'2012 TL'!B42)</f>
        <v>41082</v>
      </c>
      <c r="F48" s="14">
        <f>IF(ISBLANK('2012 TL'!I42),"",'2012 TL'!I42)</f>
        <v>1.2099999999982174</v>
      </c>
      <c r="H48" s="13">
        <f>IF(ISBLANK('2012 TW'!B42),"",'2012 TW'!B42)</f>
        <v>41082</v>
      </c>
      <c r="I48" s="14">
        <f>IF(ISBLANK('2012 TW'!I42),"",'2012 TW'!I42)</f>
        <v>0.6396999999988111</v>
      </c>
    </row>
    <row r="49" spans="2:9" ht="12.75">
      <c r="B49" s="13">
        <f>IF(ISBLANK('2012 TD'!C43),"",'2012 TD'!B43)</f>
        <v>41087</v>
      </c>
      <c r="C49" s="14">
        <f>IF(ISBLANK('2012 TD'!I43),"",'2012 TD'!I43)</f>
        <v>-0.5999999999994543</v>
      </c>
      <c r="E49" s="13">
        <f>IF(ISBLANK('2012 TL'!B43),"",'2012 TL'!B43)</f>
        <v>41087</v>
      </c>
      <c r="F49" s="14">
        <f>IF(ISBLANK('2012 TL'!I43),"",'2012 TL'!I43)</f>
        <v>0.9599999999991269</v>
      </c>
      <c r="H49" s="13">
        <f>IF(ISBLANK('2012 TW'!B43),"",'2012 TW'!B43)</f>
        <v>41087</v>
      </c>
      <c r="I49" s="14">
        <f>IF(ISBLANK('2012 TW'!I43),"",'2012 TW'!I43)</f>
        <v>-0.33105000000250584</v>
      </c>
    </row>
    <row r="50" spans="2:9" ht="12.75">
      <c r="B50" s="13">
        <f>IF(ISBLANK('2012 TD'!C44),"",'2012 TD'!B44)</f>
        <v>41092</v>
      </c>
      <c r="C50" s="14">
        <f>IF(ISBLANK('2012 TD'!I44),"",'2012 TD'!I44)</f>
        <v>-1.0799999999990177</v>
      </c>
      <c r="E50" s="13">
        <f>IF(ISBLANK('2012 TL'!B44),"",'2012 TL'!B44)</f>
        <v>41092</v>
      </c>
      <c r="F50" s="14">
        <f>IF(ISBLANK('2012 TL'!I44),"",'2012 TL'!I44)</f>
        <v>0.20999999999912689</v>
      </c>
      <c r="H50" s="13">
        <f>IF(ISBLANK('2012 TW'!B44),"",'2012 TW'!B44)</f>
        <v>41092</v>
      </c>
      <c r="I50" s="14">
        <f>IF(ISBLANK('2012 TW'!I44),"",'2012 TW'!I44)</f>
        <v>-0.5252000000027692</v>
      </c>
    </row>
    <row r="51" spans="2:9" ht="12.75">
      <c r="B51" s="13">
        <f>IF(ISBLANK('2012 TD'!C45),"",'2012 TD'!B45)</f>
        <v>41099</v>
      </c>
      <c r="C51" s="14">
        <f>IF(ISBLANK('2012 TD'!I45),"",'2012 TD'!I45)</f>
        <v>-0.839999999999236</v>
      </c>
      <c r="E51" s="13">
        <f>IF(ISBLANK('2012 TL'!B45),"",'2012 TL'!B45)</f>
        <v>41099</v>
      </c>
      <c r="F51" s="14">
        <f>IF(ISBLANK('2012 TL'!I45),"",'2012 TL'!I45)</f>
        <v>0.20999999999912689</v>
      </c>
      <c r="H51" s="13">
        <f>IF(ISBLANK('2012 TW'!B45),"",'2012 TW'!B45)</f>
        <v>41099</v>
      </c>
      <c r="I51" s="14">
        <f>IF(ISBLANK('2012 TW'!I45),"",'2012 TW'!I45)</f>
        <v>-0.5252000000027692</v>
      </c>
    </row>
    <row r="52" spans="2:9" ht="12.75">
      <c r="B52" s="13">
        <f>IF(ISBLANK('2012 TD'!C46),"",'2012 TD'!B46)</f>
        <v>41112</v>
      </c>
      <c r="C52" s="14">
        <f>IF(ISBLANK('2012 TD'!I46),"",'2012 TD'!I46)</f>
        <v>-1.320000000001528</v>
      </c>
      <c r="E52" s="13">
        <f>IF(ISBLANK('2012 TL'!B46),"",'2012 TL'!B46)</f>
        <v>41112</v>
      </c>
      <c r="F52" s="14">
        <f>IF(ISBLANK('2012 TL'!I46),"",'2012 TL'!I46)</f>
        <v>-0.2900000000017826</v>
      </c>
      <c r="H52" s="13">
        <f>IF(ISBLANK('2012 TW'!B46),"",'2012 TW'!B46)</f>
        <v>41112</v>
      </c>
      <c r="I52" s="14">
        <f>IF(ISBLANK('2012 TW'!I46),"",'2012 TW'!I46)</f>
        <v>-1.107650000000831</v>
      </c>
    </row>
    <row r="53" spans="2:9" ht="12.75">
      <c r="B53" s="13">
        <f>IF(ISBLANK('2012 TD'!C47),"",'2012 TD'!B47)</f>
        <v>41127</v>
      </c>
      <c r="C53" s="14">
        <f>IF(ISBLANK('2012 TD'!I47),"",'2012 TD'!I47)</f>
        <v>-0.5999999999994543</v>
      </c>
      <c r="E53" s="13">
        <f>IF(ISBLANK('2012 TL'!B47),"",'2012 TL'!B47)</f>
        <v>41127</v>
      </c>
      <c r="F53" s="14">
        <f>IF(ISBLANK('2012 TL'!I47),"",'2012 TL'!I47)</f>
        <v>0.4599999999982174</v>
      </c>
      <c r="H53" s="13">
        <f>IF(ISBLANK('2012 TW'!B47),"",'2012 TW'!B47)</f>
        <v>41127</v>
      </c>
      <c r="I53" s="14">
        <f>IF(ISBLANK('2012 TW'!I47),"",'2012 TW'!I47)</f>
        <v>-0.13690000000224245</v>
      </c>
    </row>
    <row r="54" spans="2:9" ht="12.75">
      <c r="B54" s="13">
        <f>IF(ISBLANK('2012 TD'!C48),"",'2012 TD'!B48)</f>
        <v>41139</v>
      </c>
      <c r="C54" s="14">
        <f>IF(ISBLANK('2012 TD'!I48),"",'2012 TD'!I48)</f>
        <v>-1.0799999999990177</v>
      </c>
      <c r="E54" s="13">
        <f>IF(ISBLANK('2012 TL'!B48),"",'2012 TL'!B48)</f>
        <v>41139</v>
      </c>
      <c r="F54" s="14">
        <f>IF(ISBLANK('2012 TL'!I48),"",'2012 TL'!I48)</f>
        <v>0.4599999999982174</v>
      </c>
      <c r="H54" s="13">
        <f>IF(ISBLANK('2012 TW'!B48),"",'2012 TW'!B48)</f>
        <v>41139</v>
      </c>
      <c r="I54" s="14">
        <f>IF(ISBLANK('2012 TW'!I48),"",'2012 TW'!I48)</f>
        <v>-0.5252000000027692</v>
      </c>
    </row>
    <row r="55" spans="2:9" ht="12.75">
      <c r="B55" s="13">
        <f>IF(ISBLANK('2012 TD'!C49),"",'2012 TD'!B49)</f>
      </c>
      <c r="C55" s="14">
        <f>IF(ISBLANK('2012 TD'!I49),"",'2012 TD'!I49)</f>
      </c>
      <c r="E55" s="13">
        <f>IF(ISBLANK('2012 TL'!B49),"",'2012 TL'!B49)</f>
      </c>
      <c r="F55" s="14">
        <f>IF(ISBLANK('2012 TL'!I49),"",'2012 TL'!I49)</f>
      </c>
      <c r="H55" s="13">
        <f>IF(ISBLANK('2012 TW'!B49),"",'2012 TW'!B49)</f>
      </c>
      <c r="I55" s="14">
        <f>IF(ISBLANK('2012 TW'!I49),"",'2012 TW'!I49)</f>
      </c>
    </row>
    <row r="56" spans="2:9" ht="12.75">
      <c r="B56" s="13">
        <f>IF(ISBLANK('2012 TD'!C50),"",'2012 TD'!B50)</f>
      </c>
      <c r="C56" s="14">
        <f>IF(ISBLANK('2012 TD'!I50),"",'2012 TD'!I50)</f>
      </c>
      <c r="E56" s="13">
        <f>IF(ISBLANK('2012 TL'!B50),"",'2012 TL'!B50)</f>
      </c>
      <c r="F56" s="14">
        <f>IF(ISBLANK('2012 TL'!I50),"",'2012 TL'!I50)</f>
      </c>
      <c r="H56" s="13">
        <f>IF(ISBLANK('2012 TW'!B50),"",'2012 TW'!B50)</f>
      </c>
      <c r="I56" s="14">
        <f>IF(ISBLANK('2012 TW'!I50),"",'2012 TW'!I50)</f>
      </c>
    </row>
    <row r="57" spans="2:9" ht="12.75">
      <c r="B57" s="13">
        <f>IF(ISBLANK('2012 TD'!C51),"",'2012 TD'!B51)</f>
      </c>
      <c r="C57" s="14">
        <f>IF(ISBLANK('2012 TD'!I51),"",'2012 TD'!I51)</f>
      </c>
      <c r="E57" s="13">
        <f>IF(ISBLANK('2012 TL'!B51),"",'2012 TL'!B51)</f>
      </c>
      <c r="F57" s="14">
        <f>IF(ISBLANK('2012 TL'!I51),"",'2012 TL'!I51)</f>
      </c>
      <c r="H57" s="13">
        <f>IF(ISBLANK('2012 TW'!B51),"",'2012 TW'!B51)</f>
      </c>
      <c r="I57" s="14">
        <f>IF(ISBLANK('2012 TW'!I51),"",'2012 TW'!I51)</f>
      </c>
    </row>
    <row r="58" spans="2:9" ht="12.75">
      <c r="B58" s="13">
        <f>IF(ISBLANK('2012 TD'!C52),"",'2012 TD'!B52)</f>
      </c>
      <c r="C58" s="14">
        <f>IF(ISBLANK('2012 TD'!I52),"",'2012 TD'!I52)</f>
      </c>
      <c r="E58" s="13">
        <f>IF(ISBLANK('2012 TL'!B52),"",'2012 TL'!B52)</f>
      </c>
      <c r="F58" s="14">
        <f>IF(ISBLANK('2012 TL'!I52),"",'2012 TL'!I52)</f>
      </c>
      <c r="H58" s="13">
        <f>IF(ISBLANK('2012 TW'!B52),"",'2012 TW'!B52)</f>
      </c>
      <c r="I58" s="14">
        <f>IF(ISBLANK('2012 TW'!I52),"",'2012 TW'!I52)</f>
      </c>
    </row>
    <row r="59" spans="2:9" ht="12.75">
      <c r="B59" s="13">
        <f>IF(ISBLANK('2012 TD'!C53),"",'2012 TD'!B53)</f>
      </c>
      <c r="C59" s="14">
        <f>IF(ISBLANK('2012 TD'!I53),"",'2012 TD'!I53)</f>
      </c>
      <c r="E59" s="13">
        <f>IF(ISBLANK('2012 TL'!B53),"",'2012 TL'!B53)</f>
      </c>
      <c r="F59" s="14">
        <f>IF(ISBLANK('2012 TL'!I53),"",'2012 TL'!I53)</f>
      </c>
      <c r="H59" s="13">
        <f>IF(ISBLANK('2012 TW'!B53),"",'2012 TW'!B53)</f>
      </c>
      <c r="I59" s="14">
        <f>IF(ISBLANK('2012 TW'!I53),"",'2012 TW'!I53)</f>
      </c>
    </row>
    <row r="60" spans="2:9" ht="12.75">
      <c r="B60" s="13">
        <f>IF(ISBLANK('2012 TD'!C54),"",'2012 TD'!B54)</f>
      </c>
      <c r="C60" s="14">
        <f>IF(ISBLANK('2012 TD'!I54),"",'2012 TD'!I54)</f>
      </c>
      <c r="E60" s="13">
        <f>IF(ISBLANK('2012 TL'!B54),"",'2012 TL'!B54)</f>
      </c>
      <c r="F60" s="14">
        <f>IF(ISBLANK('2012 TL'!I54),"",'2012 TL'!I54)</f>
      </c>
      <c r="H60" s="13">
        <f>IF(ISBLANK('2012 TW'!B54),"",'2012 TW'!B54)</f>
      </c>
      <c r="I60" s="14">
        <f>IF(ISBLANK('2012 TW'!I54),"",'2012 TW'!I54)</f>
      </c>
    </row>
    <row r="61" spans="2:9" ht="12.75">
      <c r="B61" s="13">
        <f>IF(ISBLANK('2012 TD'!C55),"",'2012 TD'!B55)</f>
      </c>
      <c r="C61" s="14">
        <f>IF(ISBLANK('2012 TD'!I55),"",'2012 TD'!I55)</f>
      </c>
      <c r="E61" s="13">
        <f>IF(ISBLANK('2012 TL'!B55),"",'2012 TL'!B55)</f>
      </c>
      <c r="F61" s="14">
        <f>IF(ISBLANK('2012 TL'!I55),"",'2012 TL'!I55)</f>
      </c>
      <c r="H61" s="13">
        <f>IF(ISBLANK('2012 TW'!B55),"",'2012 TW'!B55)</f>
      </c>
      <c r="I61" s="14">
        <f>IF(ISBLANK('2012 TW'!I55),"",'2012 TW'!I55)</f>
      </c>
    </row>
    <row r="62" spans="2:9" ht="12.75">
      <c r="B62" s="13">
        <f>IF(ISBLANK('2012 TD'!C56),"",'2012 TD'!B56)</f>
      </c>
      <c r="C62" s="14">
        <f>IF(ISBLANK('2012 TD'!I56),"",'2012 TD'!I56)</f>
      </c>
      <c r="E62" s="13">
        <f>IF(ISBLANK('2012 TL'!B56),"",'2012 TL'!B56)</f>
      </c>
      <c r="F62" s="14">
        <f>IF(ISBLANK('2012 TL'!I56),"",'2012 TL'!I56)</f>
      </c>
      <c r="H62" s="13">
        <f>IF(ISBLANK('2012 TW'!B56),"",'2012 TW'!B56)</f>
      </c>
      <c r="I62" s="14">
        <f>IF(ISBLANK('2012 TW'!I56),"",'2012 TW'!I56)</f>
      </c>
    </row>
    <row r="63" spans="2:9" ht="12.75">
      <c r="B63" s="13">
        <f>IF(ISBLANK('2012 TD'!C57),"",'2012 TD'!B57)</f>
      </c>
      <c r="C63" s="14">
        <f>IF(ISBLANK('2012 TD'!I57),"",'2012 TD'!I57)</f>
      </c>
      <c r="E63" s="13">
        <f>IF(ISBLANK('2012 TL'!B57),"",'2012 TL'!B57)</f>
      </c>
      <c r="F63" s="14">
        <f>IF(ISBLANK('2012 TL'!I57),"",'2012 TL'!I57)</f>
      </c>
      <c r="H63" s="13">
        <f>IF(ISBLANK('2012 TW'!B57),"",'2012 TW'!B57)</f>
      </c>
      <c r="I63" s="14">
        <f>IF(ISBLANK('2012 TW'!I57),"",'2012 TW'!I57)</f>
      </c>
    </row>
    <row r="64" spans="2:9" ht="12.75">
      <c r="B64" s="13">
        <f>IF(ISBLANK('2012 TD'!C58),"",'2012 TD'!B58)</f>
      </c>
      <c r="C64" s="14">
        <f>IF(ISBLANK('2012 TD'!I58),"",'2012 TD'!I58)</f>
      </c>
      <c r="E64" s="13">
        <f>IF(ISBLANK('2012 TL'!B58),"",'2012 TL'!B58)</f>
      </c>
      <c r="F64" s="14">
        <f>IF(ISBLANK('2012 TL'!I58),"",'2012 TL'!I58)</f>
      </c>
      <c r="H64" s="13">
        <f>IF(ISBLANK('2012 TW'!B58),"",'2012 TW'!B58)</f>
      </c>
      <c r="I64" s="14">
        <f>IF(ISBLANK('2012 TW'!I58),"",'2012 TW'!I58)</f>
      </c>
    </row>
    <row r="65" spans="2:9" ht="12.75">
      <c r="B65" s="13">
        <f>IF(ISBLANK('2012 TD'!C59),"",'2012 TD'!B59)</f>
      </c>
      <c r="C65" s="14">
        <f>IF(ISBLANK('2012 TD'!I59),"",'2012 TD'!I59)</f>
      </c>
      <c r="E65" s="13">
        <f>IF(ISBLANK('2012 TL'!B59),"",'2012 TL'!B59)</f>
      </c>
      <c r="F65" s="14">
        <f>IF(ISBLANK('2012 TL'!I59),"",'2012 TL'!I59)</f>
      </c>
      <c r="H65" s="13">
        <f>IF(ISBLANK('2012 TW'!B59),"",'2012 TW'!B59)</f>
      </c>
      <c r="I65" s="14">
        <f>IF(ISBLANK('2012 TW'!I59),"",'2012 TW'!I59)</f>
      </c>
    </row>
    <row r="66" spans="2:9" ht="12.75">
      <c r="B66" s="13">
        <f>IF(ISBLANK('2012 TD'!C60),"",'2012 TD'!B60)</f>
      </c>
      <c r="C66" s="14">
        <f>IF(ISBLANK('2012 TD'!I60),"",'2012 TD'!I60)</f>
      </c>
      <c r="E66" s="13">
        <f>IF(ISBLANK('2012 TL'!B60),"",'2012 TL'!B60)</f>
      </c>
      <c r="F66" s="14">
        <f>IF(ISBLANK('2012 TL'!I60),"",'2012 TL'!I60)</f>
      </c>
      <c r="H66" s="13">
        <f>IF(ISBLANK('2012 TW'!B60),"",'2012 TW'!B60)</f>
      </c>
      <c r="I66" s="14">
        <f>IF(ISBLANK('2012 TW'!I60),"",'2012 TW'!I60)</f>
      </c>
    </row>
    <row r="67" spans="2:9" ht="12.75">
      <c r="B67" s="13">
        <f>IF(ISBLANK('2012 TD'!C61),"",'2012 TD'!B61)</f>
      </c>
      <c r="C67" s="14">
        <f>IF(ISBLANK('2012 TD'!I61),"",'2012 TD'!I61)</f>
      </c>
      <c r="E67" s="13">
        <f>IF(ISBLANK('2012 TL'!B61),"",'2012 TL'!B61)</f>
      </c>
      <c r="F67" s="14">
        <f>IF(ISBLANK('2012 TL'!I61),"",'2012 TL'!I61)</f>
      </c>
      <c r="H67" s="13">
        <f>IF(ISBLANK('2012 TW'!B61),"",'2012 TW'!B61)</f>
      </c>
      <c r="I67" s="14">
        <f>IF(ISBLANK('2012 TW'!I61),"",'2012 TW'!I61)</f>
      </c>
    </row>
    <row r="68" spans="2:9" ht="12.75">
      <c r="B68" s="13">
        <f>IF(ISBLANK('2012 TD'!C62),"",'2012 TD'!B62)</f>
      </c>
      <c r="C68" s="14">
        <f>IF(ISBLANK('2012 TD'!I62),"",'2012 TD'!I62)</f>
      </c>
      <c r="E68" s="13">
        <f>IF(ISBLANK('2012 TL'!B62),"",'2012 TL'!B62)</f>
      </c>
      <c r="F68" s="14">
        <f>IF(ISBLANK('2012 TL'!I62),"",'2012 TL'!I62)</f>
      </c>
      <c r="H68" s="13">
        <f>IF(ISBLANK('2012 TW'!B62),"",'2012 TW'!B62)</f>
      </c>
      <c r="I68" s="14">
        <f>IF(ISBLANK('2012 TW'!I62),"",'2012 TW'!I62)</f>
      </c>
    </row>
    <row r="69" spans="2:9" ht="12.75">
      <c r="B69" s="13">
        <f>IF(ISBLANK('2012 TD'!C63),"",'2012 TD'!B63)</f>
      </c>
      <c r="C69" s="14">
        <f>IF(ISBLANK('2012 TD'!I63),"",'2012 TD'!I63)</f>
      </c>
      <c r="E69" s="13">
        <f>IF(ISBLANK('2012 TL'!B63),"",'2012 TL'!B63)</f>
      </c>
      <c r="F69" s="14">
        <f>IF(ISBLANK('2012 TL'!I63),"",'2012 TL'!I63)</f>
      </c>
      <c r="H69" s="13">
        <f>IF(ISBLANK('2012 TW'!B63),"",'2012 TW'!B63)</f>
      </c>
      <c r="I69" s="14">
        <f>IF(ISBLANK('2012 TW'!I63),"",'2012 TW'!I63)</f>
      </c>
    </row>
    <row r="70" spans="2:9" ht="12.75">
      <c r="B70" s="13">
        <f>IF(ISBLANK('2012 TD'!C64),"",'2012 TD'!B64)</f>
      </c>
      <c r="C70" s="14">
        <f>IF(ISBLANK('2012 TD'!I64),"",'2012 TD'!I64)</f>
      </c>
      <c r="E70" s="13">
        <f>IF(ISBLANK('2012 TL'!B64),"",'2012 TL'!B64)</f>
      </c>
      <c r="F70" s="14">
        <f>IF(ISBLANK('2012 TL'!I64),"",'2012 TL'!I64)</f>
      </c>
      <c r="H70" s="13">
        <f>IF(ISBLANK('2012 TW'!B64),"",'2012 TW'!B64)</f>
      </c>
      <c r="I70" s="14">
        <f>IF(ISBLANK('2012 TW'!I64),"",'2012 TW'!I64)</f>
      </c>
    </row>
    <row r="71" spans="2:9" ht="12.75">
      <c r="B71" s="13">
        <f>IF(ISBLANK('2012 TD'!C65),"",'2012 TD'!B65)</f>
      </c>
      <c r="C71" s="14">
        <f>IF(ISBLANK('2012 TD'!I65),"",'2012 TD'!I65)</f>
      </c>
      <c r="E71" s="13">
        <f>IF(ISBLANK('2012 TL'!B65),"",'2012 TL'!B65)</f>
      </c>
      <c r="F71" s="14">
        <f>IF(ISBLANK('2012 TL'!I65),"",'2012 TL'!I65)</f>
      </c>
      <c r="H71" s="13">
        <f>IF(ISBLANK('2012 TW'!B65),"",'2012 TW'!B65)</f>
      </c>
      <c r="I71" s="14">
        <f>IF(ISBLANK('2012 TW'!I65),"",'2012 TW'!I65)</f>
      </c>
    </row>
    <row r="72" spans="2:9" ht="12.75">
      <c r="B72" s="13">
        <f>IF(ISBLANK('2012 TD'!C66),"",'2012 TD'!B66)</f>
      </c>
      <c r="C72" s="14">
        <f>IF(ISBLANK('2012 TD'!I66),"",'2012 TD'!I66)</f>
      </c>
      <c r="E72" s="13">
        <f>IF(ISBLANK('2012 TL'!B66),"",'2012 TL'!B66)</f>
      </c>
      <c r="F72" s="14">
        <f>IF(ISBLANK('2012 TL'!I66),"",'2012 TL'!I66)</f>
      </c>
      <c r="H72" s="13">
        <f>IF(ISBLANK('2012 TW'!B66),"",'2012 TW'!B66)</f>
      </c>
      <c r="I72" s="14">
        <f>IF(ISBLANK('2012 TW'!I66),"",'2012 TW'!I66)</f>
      </c>
    </row>
    <row r="73" spans="2:9" ht="12.75">
      <c r="B73" s="13">
        <f>IF(ISBLANK('2012 TD'!C67),"",'2012 TD'!B67)</f>
      </c>
      <c r="C73" s="14">
        <f>IF(ISBLANK('2012 TD'!I67),"",'2012 TD'!I67)</f>
      </c>
      <c r="E73" s="13">
        <f>IF(ISBLANK('2012 TL'!B67),"",'2012 TL'!B67)</f>
      </c>
      <c r="F73" s="14">
        <f>IF(ISBLANK('2012 TL'!I67),"",'2012 TL'!I67)</f>
      </c>
      <c r="H73" s="13">
        <f>IF(ISBLANK('2012 TW'!B67),"",'2012 TW'!B67)</f>
      </c>
      <c r="I73" s="14">
        <f>IF(ISBLANK('2012 TW'!I67),"",'2012 TW'!I67)</f>
      </c>
    </row>
    <row r="74" spans="2:9" ht="12.75">
      <c r="B74" s="13">
        <f>IF(ISBLANK('2012 TD'!C68),"",'2012 TD'!B68)</f>
      </c>
      <c r="C74" s="14">
        <f>IF(ISBLANK('2012 TD'!I68),"",'2012 TD'!I68)</f>
      </c>
      <c r="E74" s="13">
        <f>IF(ISBLANK('2012 TL'!B68),"",'2012 TL'!B68)</f>
      </c>
      <c r="F74" s="14">
        <f>IF(ISBLANK('2012 TL'!I68),"",'2012 TL'!I68)</f>
      </c>
      <c r="H74" s="13">
        <f>IF(ISBLANK('2012 TW'!B68),"",'2012 TW'!B68)</f>
      </c>
      <c r="I74" s="14">
        <f>IF(ISBLANK('2012 TW'!I68),"",'2012 TW'!I68)</f>
      </c>
    </row>
    <row r="75" spans="2:9" ht="12.75">
      <c r="B75" s="13">
        <f>IF(ISBLANK('2012 TD'!C69),"",'2012 TD'!B69)</f>
      </c>
      <c r="C75" s="14">
        <f>IF(ISBLANK('2012 TD'!I69),"",'2012 TD'!I69)</f>
      </c>
      <c r="E75" s="13">
        <f>IF(ISBLANK('2012 TL'!B69),"",'2012 TL'!B69)</f>
      </c>
      <c r="F75" s="14">
        <f>IF(ISBLANK('2012 TL'!I69),"",'2012 TL'!I69)</f>
      </c>
      <c r="H75" s="13">
        <f>IF(ISBLANK('2012 TW'!B69),"",'2012 TW'!B69)</f>
      </c>
      <c r="I75" s="14">
        <f>IF(ISBLANK('2012 TW'!I69),"",'2012 TW'!I69)</f>
      </c>
    </row>
    <row r="76" spans="2:9" ht="12.75">
      <c r="B76" s="13">
        <f>IF(ISBLANK('2012 TD'!C70),"",'2012 TD'!B70)</f>
      </c>
      <c r="C76" s="14">
        <f>IF(ISBLANK('2012 TD'!I70),"",'2012 TD'!I70)</f>
      </c>
      <c r="E76" s="13">
        <f>IF(ISBLANK('2012 TL'!B70),"",'2012 TL'!B70)</f>
      </c>
      <c r="F76" s="14">
        <f>IF(ISBLANK('2012 TL'!I70),"",'2012 TL'!I70)</f>
      </c>
      <c r="H76" s="13">
        <f>IF(ISBLANK('2012 TW'!B70),"",'2012 TW'!B70)</f>
      </c>
      <c r="I76" s="14">
        <f>IF(ISBLANK('2012 TW'!I70),"",'2012 TW'!I70)</f>
      </c>
    </row>
    <row r="77" spans="2:9" ht="12.75">
      <c r="B77" s="13">
        <f>IF(ISBLANK('2012 TD'!C71),"",'2012 TD'!B71)</f>
      </c>
      <c r="C77" s="14">
        <f>IF(ISBLANK('2012 TD'!I71),"",'2012 TD'!I71)</f>
      </c>
      <c r="E77" s="13">
        <f>IF(ISBLANK('2012 TL'!B71),"",'2012 TL'!B71)</f>
      </c>
      <c r="F77" s="14">
        <f>IF(ISBLANK('2012 TL'!I71),"",'2012 TL'!I71)</f>
      </c>
      <c r="H77" s="13">
        <f>IF(ISBLANK('2012 TW'!B71),"",'2012 TW'!B71)</f>
      </c>
      <c r="I77" s="14">
        <f>IF(ISBLANK('2012 TW'!I71),"",'2012 TW'!I71)</f>
      </c>
    </row>
    <row r="78" spans="2:9" ht="12.75">
      <c r="B78" s="13">
        <f>IF(ISBLANK('2012 TD'!C72),"",'2012 TD'!B72)</f>
      </c>
      <c r="C78" s="14">
        <f>IF(ISBLANK('2012 TD'!I72),"",'2012 TD'!I72)</f>
      </c>
      <c r="E78" s="13">
        <f>IF(ISBLANK('2012 TL'!B72),"",'2012 TL'!B72)</f>
      </c>
      <c r="F78" s="14">
        <f>IF(ISBLANK('2012 TL'!I72),"",'2012 TL'!I72)</f>
      </c>
      <c r="H78" s="13">
        <f>IF(ISBLANK('2012 TW'!B72),"",'2012 TW'!B72)</f>
      </c>
      <c r="I78" s="14">
        <f>IF(ISBLANK('2012 TW'!I72),"",'2012 TW'!I72)</f>
      </c>
    </row>
    <row r="79" spans="2:9" ht="12.75">
      <c r="B79" s="13">
        <f>IF(ISBLANK('2012 TD'!C73),"",'2012 TD'!B73)</f>
      </c>
      <c r="C79" s="14">
        <f>IF(ISBLANK('2012 TD'!I73),"",'2012 TD'!I73)</f>
      </c>
      <c r="E79" s="13">
        <f>IF(ISBLANK('2012 TL'!B73),"",'2012 TL'!B73)</f>
      </c>
      <c r="F79" s="14">
        <f>IF(ISBLANK('2012 TL'!I73),"",'2012 TL'!I73)</f>
      </c>
      <c r="H79" s="13">
        <f>IF(ISBLANK('2012 TW'!B73),"",'2012 TW'!B73)</f>
      </c>
      <c r="I79" s="14">
        <f>IF(ISBLANK('2012 TW'!I73),"",'2012 TW'!I73)</f>
      </c>
    </row>
    <row r="80" spans="2:9" ht="12.75">
      <c r="B80" s="13">
        <f>IF(ISBLANK('2012 TD'!C74),"",'2012 TD'!B74)</f>
      </c>
      <c r="C80" s="14">
        <f>IF(ISBLANK('2012 TD'!I74),"",'2012 TD'!I74)</f>
      </c>
      <c r="E80" s="13">
        <f>IF(ISBLANK('2012 TL'!B74),"",'2012 TL'!B74)</f>
      </c>
      <c r="F80" s="14">
        <f>IF(ISBLANK('2012 TL'!I74),"",'2012 TL'!I74)</f>
      </c>
      <c r="H80" s="13">
        <f>IF(ISBLANK('2012 TW'!B74),"",'2012 TW'!B74)</f>
      </c>
      <c r="I80" s="14">
        <f>IF(ISBLANK('2012 TW'!I74),"",'2012 TW'!I74)</f>
      </c>
    </row>
    <row r="81" spans="2:9" ht="12.75">
      <c r="B81" s="13">
        <f>IF(ISBLANK('2012 TD'!C75),"",'2012 TD'!B75)</f>
      </c>
      <c r="C81" s="14">
        <f>IF(ISBLANK('2012 TD'!I75),"",'2012 TD'!I75)</f>
      </c>
      <c r="E81" s="13">
        <f>IF(ISBLANK('2012 TL'!B75),"",'2012 TL'!B75)</f>
      </c>
      <c r="F81" s="14">
        <f>IF(ISBLANK('2012 TL'!I75),"",'2012 TL'!I75)</f>
      </c>
      <c r="H81" s="13">
        <f>IF(ISBLANK('2012 TW'!B75),"",'2012 TW'!B75)</f>
      </c>
      <c r="I81" s="14">
        <f>IF(ISBLANK('2012 TW'!I75),"",'2012 TW'!I75)</f>
      </c>
    </row>
    <row r="82" spans="2:9" ht="12.75">
      <c r="B82" s="13">
        <f>IF(ISBLANK('2012 TD'!C76),"",'2012 TD'!B76)</f>
      </c>
      <c r="C82" s="14">
        <f>IF(ISBLANK('2012 TD'!I76),"",'2012 TD'!I76)</f>
      </c>
      <c r="E82" s="13">
        <f>IF(ISBLANK('2012 TL'!B76),"",'2012 TL'!B76)</f>
      </c>
      <c r="F82" s="14">
        <f>IF(ISBLANK('2012 TL'!I76),"",'2012 TL'!I76)</f>
      </c>
      <c r="H82" s="13">
        <f>IF(ISBLANK('2012 TW'!B76),"",'2012 TW'!B76)</f>
      </c>
      <c r="I82" s="14">
        <f>IF(ISBLANK('2012 TW'!I76),"",'2012 TW'!I76)</f>
      </c>
    </row>
    <row r="83" spans="2:9" ht="12.75">
      <c r="B83" s="13">
        <f>IF(ISBLANK('2012 TD'!C77),"",'2012 TD'!B77)</f>
      </c>
      <c r="C83" s="14">
        <f>IF(ISBLANK('2012 TD'!I77),"",'2012 TD'!I77)</f>
      </c>
      <c r="E83" s="13">
        <f>IF(ISBLANK('2012 TL'!B77),"",'2012 TL'!B77)</f>
      </c>
      <c r="F83" s="14">
        <f>IF(ISBLANK('2012 TL'!I77),"",'2012 TL'!I77)</f>
      </c>
      <c r="H83" s="13">
        <f>IF(ISBLANK('2012 TW'!B77),"",'2012 TW'!B77)</f>
      </c>
      <c r="I83" s="14">
        <f>IF(ISBLANK('2012 TW'!I77),"",'2012 TW'!I77)</f>
      </c>
    </row>
    <row r="84" spans="2:9" ht="12.75">
      <c r="B84" s="13">
        <f>IF(ISBLANK('2012 TD'!C78),"",'2012 TD'!B78)</f>
      </c>
      <c r="C84" s="14">
        <f>IF(ISBLANK('2012 TD'!I78),"",'2012 TD'!I78)</f>
      </c>
      <c r="E84" s="13">
        <f>IF(ISBLANK('2012 TL'!B78),"",'2012 TL'!B78)</f>
      </c>
      <c r="F84" s="14">
        <f>IF(ISBLANK('2012 TL'!I78),"",'2012 TL'!I78)</f>
      </c>
      <c r="H84" s="13">
        <f>IF(ISBLANK('2012 TW'!B78),"",'2012 TW'!B78)</f>
      </c>
      <c r="I84" s="14">
        <f>IF(ISBLANK('2012 TW'!I78),"",'2012 TW'!I78)</f>
      </c>
    </row>
    <row r="85" spans="2:9" ht="12.75">
      <c r="B85" s="13">
        <f>IF(ISBLANK('2012 TD'!C79),"",'2012 TD'!B79)</f>
      </c>
      <c r="C85" s="14">
        <f>IF(ISBLANK('2012 TD'!I79),"",'2012 TD'!I79)</f>
      </c>
      <c r="E85" s="13">
        <f>IF(ISBLANK('2012 TL'!B79),"",'2012 TL'!B79)</f>
      </c>
      <c r="F85" s="14">
        <f>IF(ISBLANK('2012 TL'!I79),"",'2012 TL'!I79)</f>
      </c>
      <c r="H85" s="13">
        <f>IF(ISBLANK('2012 TW'!B79),"",'2012 TW'!B79)</f>
      </c>
      <c r="I85" s="14">
        <f>IF(ISBLANK('2012 TW'!I79),"",'2012 TW'!I79)</f>
      </c>
    </row>
    <row r="86" spans="2:9" ht="12.75">
      <c r="B86" s="13">
        <f>IF(ISBLANK('2012 TD'!C80),"",'2012 TD'!B80)</f>
      </c>
      <c r="C86" s="14">
        <f>IF(ISBLANK('2012 TD'!I80),"",'2012 TD'!I80)</f>
      </c>
      <c r="E86" s="13">
        <f>IF(ISBLANK('2012 TL'!B80),"",'2012 TL'!B80)</f>
      </c>
      <c r="F86" s="14">
        <f>IF(ISBLANK('2012 TL'!I80),"",'2012 TL'!I80)</f>
      </c>
      <c r="H86" s="13">
        <f>IF(ISBLANK('2012 TW'!B80),"",'2012 TW'!B80)</f>
      </c>
      <c r="I86" s="14">
        <f>IF(ISBLANK('2012 TW'!I80),"",'2012 TW'!I80)</f>
      </c>
    </row>
    <row r="87" spans="2:9" ht="12.75">
      <c r="B87" s="13"/>
      <c r="C87" s="14"/>
      <c r="E87" s="13"/>
      <c r="F87" s="14"/>
      <c r="H87" s="13"/>
      <c r="I87" s="14"/>
    </row>
    <row r="88" spans="2:9" ht="12.75">
      <c r="B88" s="13"/>
      <c r="C88" s="14"/>
      <c r="E88" s="13"/>
      <c r="F88" s="14"/>
      <c r="H88" s="13"/>
      <c r="I88" s="14"/>
    </row>
    <row r="89" spans="2:9" ht="12.75">
      <c r="B89" s="13"/>
      <c r="C89" s="14"/>
      <c r="E89" s="13"/>
      <c r="F89" s="14"/>
      <c r="H89" s="13"/>
      <c r="I89" s="14"/>
    </row>
    <row r="90" spans="2:9" ht="12.75">
      <c r="B90" s="13"/>
      <c r="C90" s="14"/>
      <c r="E90" s="13"/>
      <c r="F90" s="14"/>
      <c r="H90" s="13"/>
      <c r="I90" s="14"/>
    </row>
  </sheetData>
  <sheetProtection sheet="1" objects="1" scenarios="1"/>
  <mergeCells count="3">
    <mergeCell ref="E23:F23"/>
    <mergeCell ref="H23:I23"/>
    <mergeCell ref="B23:C23"/>
  </mergeCells>
  <printOptions horizontalCentered="1"/>
  <pageMargins left="0" right="0" top="0.75" bottom="0.25" header="0.5" footer="0.5"/>
  <pageSetup fitToHeight="2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Marshall</cp:lastModifiedBy>
  <cp:lastPrinted>2012-08-20T00:27:49Z</cp:lastPrinted>
  <dcterms:created xsi:type="dcterms:W3CDTF">1996-10-14T23:33:28Z</dcterms:created>
  <dcterms:modified xsi:type="dcterms:W3CDTF">2012-08-20T16:58:50Z</dcterms:modified>
  <cp:category/>
  <cp:version/>
  <cp:contentType/>
  <cp:contentStatus/>
</cp:coreProperties>
</file>